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740" windowHeight="73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2" i="1" l="1"/>
  <c r="E16" i="1" s="1"/>
  <c r="D21" i="1" l="1"/>
  <c r="E20" i="1"/>
  <c r="G18" i="1"/>
  <c r="E17" i="1"/>
  <c r="K18" i="1"/>
  <c r="M20" i="1"/>
  <c r="L21" i="1"/>
  <c r="O18" i="1"/>
  <c r="N19" i="1"/>
  <c r="P21" i="1"/>
  <c r="G19" i="1"/>
  <c r="M19" i="1"/>
  <c r="P20" i="1"/>
  <c r="L19" i="1"/>
  <c r="H20" i="1"/>
  <c r="I21" i="1"/>
  <c r="E21" i="1"/>
  <c r="D20" i="1"/>
  <c r="F18" i="1"/>
  <c r="D17" i="1"/>
  <c r="J18" i="1"/>
  <c r="L20" i="1"/>
  <c r="M21" i="1"/>
  <c r="P18" i="1"/>
  <c r="R20" i="1"/>
  <c r="Q21" i="1"/>
  <c r="D18" i="1"/>
  <c r="J20" i="1"/>
  <c r="I17" i="1"/>
  <c r="R19" i="1"/>
  <c r="J17" i="1"/>
  <c r="F21" i="1"/>
  <c r="H19" i="1"/>
  <c r="E18" i="1"/>
  <c r="M17" i="1"/>
  <c r="I18" i="1"/>
  <c r="K20" i="1"/>
  <c r="R17" i="1"/>
  <c r="Q18" i="1"/>
  <c r="Q20" i="1"/>
  <c r="R21" i="1"/>
  <c r="G21" i="1"/>
  <c r="L17" i="1"/>
  <c r="R18" i="1"/>
  <c r="K17" i="1"/>
  <c r="O20" i="1"/>
  <c r="K19" i="1"/>
  <c r="N20" i="1"/>
  <c r="G20" i="1"/>
  <c r="D19" i="1"/>
  <c r="G17" i="1"/>
  <c r="M18" i="1"/>
  <c r="J19" i="1"/>
  <c r="J21" i="1"/>
  <c r="N17" i="1"/>
  <c r="P19" i="1"/>
  <c r="N21" i="1"/>
  <c r="Q17" i="1"/>
  <c r="F19" i="1"/>
  <c r="P17" i="1"/>
  <c r="H17" i="1"/>
  <c r="Q19" i="1"/>
  <c r="F20" i="1"/>
  <c r="H18" i="1"/>
  <c r="F17" i="1"/>
  <c r="L18" i="1"/>
  <c r="I19" i="1"/>
  <c r="K21" i="1"/>
  <c r="N18" i="1"/>
  <c r="O19" i="1"/>
  <c r="O21" i="1"/>
  <c r="H21" i="1"/>
  <c r="I20" i="1"/>
  <c r="E19" i="1"/>
  <c r="O17" i="1"/>
  <c r="R16" i="1"/>
  <c r="J16" i="1"/>
  <c r="F16" i="1"/>
  <c r="D16" i="1"/>
  <c r="Q16" i="1"/>
  <c r="I16" i="1"/>
  <c r="P16" i="1"/>
  <c r="H16" i="1"/>
  <c r="O16" i="1"/>
  <c r="G16" i="1"/>
  <c r="N16" i="1"/>
  <c r="M16" i="1"/>
  <c r="K16" i="1"/>
  <c r="L16" i="1"/>
  <c r="J22" i="1"/>
  <c r="H22" i="1"/>
  <c r="I22" i="1"/>
  <c r="N22" i="1"/>
  <c r="E22" i="1"/>
  <c r="Q22" i="1"/>
  <c r="K22" i="1"/>
  <c r="F22" i="1"/>
  <c r="O22" i="1"/>
  <c r="R22" i="1"/>
  <c r="G22" i="1"/>
  <c r="M22" i="1"/>
  <c r="P22" i="1"/>
  <c r="D22" i="1"/>
  <c r="D23" i="1"/>
  <c r="I23" i="1"/>
  <c r="R23" i="1"/>
  <c r="N23" i="1"/>
</calcChain>
</file>

<file path=xl/sharedStrings.xml><?xml version="1.0" encoding="utf-8"?>
<sst xmlns="http://schemas.openxmlformats.org/spreadsheetml/2006/main" count="21" uniqueCount="14">
  <si>
    <t>° C</t>
  </si>
  <si>
    <t xml:space="preserve">Delta T </t>
  </si>
  <si>
    <t>Typ</t>
  </si>
  <si>
    <t>Höjd</t>
  </si>
  <si>
    <t>W/m vid 75/65/20</t>
  </si>
  <si>
    <t>n-coefficient</t>
  </si>
  <si>
    <t>Tillopp</t>
  </si>
  <si>
    <t>Retur</t>
  </si>
  <si>
    <t>Rum</t>
  </si>
  <si>
    <t>Systemtemperaturer</t>
  </si>
  <si>
    <t>CVP 20</t>
  </si>
  <si>
    <t>CVP21</t>
  </si>
  <si>
    <t>CVP22</t>
  </si>
  <si>
    <t>Bredd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</si>
</sst>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0_)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4" fontId="1" fillId="0" borderId="0" xfId="0" applyNumberFormat="1" applyFont="1" applyFill="1" applyBorder="1"/>
    <xf numFmtId="164" fontId="8" fillId="0" borderId="0" xfId="0" applyNumberFormat="1" applyFont="1"/>
    <xf numFmtId="164" fontId="9" fillId="0" borderId="0" xfId="0" applyNumberFormat="1" applyFont="1"/>
    <xf numFmtId="164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6" fillId="0" borderId="5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  <xf numFmtId="164" fontId="4" fillId="3" borderId="2" xfId="0" applyNumberFormat="1" applyFont="1" applyFill="1" applyBorder="1"/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164" fontId="4" fillId="3" borderId="6" xfId="0" applyNumberFormat="1" applyFont="1" applyFill="1" applyBorder="1"/>
    <xf numFmtId="164" fontId="5" fillId="3" borderId="8" xfId="0" applyNumberFormat="1" applyFont="1" applyFill="1" applyBorder="1"/>
    <xf numFmtId="164" fontId="5" fillId="3" borderId="7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164" fontId="5" fillId="3" borderId="2" xfId="0" applyNumberFormat="1" applyFont="1" applyFill="1" applyBorder="1"/>
    <xf numFmtId="164" fontId="5" fillId="3" borderId="6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protection locked="0"/>
    </xf>
    <xf numFmtId="164" fontId="7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Layout" zoomScaleNormal="125" workbookViewId="0">
      <selection activeCell="L9" sqref="L9"/>
    </sheetView>
  </sheetViews>
  <sheetFormatPr defaultRowHeight="11.25" x14ac:dyDescent="0.2"/>
  <cols>
    <col min="1" max="1" width="7.7109375" style="7" customWidth="1"/>
    <col min="2" max="2" width="6.5703125" style="7" bestFit="1" customWidth="1"/>
    <col min="3" max="3" width="3.140625" style="7" bestFit="1" customWidth="1"/>
    <col min="4" max="4" width="5.7109375" style="7" bestFit="1" customWidth="1"/>
    <col min="5" max="8" width="5.7109375" style="7" customWidth="1"/>
    <col min="9" max="9" width="5.5703125" style="7" bestFit="1" customWidth="1"/>
    <col min="10" max="13" width="5.140625" style="7" customWidth="1"/>
    <col min="14" max="14" width="5.5703125" style="7" bestFit="1" customWidth="1"/>
    <col min="15" max="17" width="5.5703125" style="7" customWidth="1"/>
    <col min="18" max="18" width="5.5703125" style="7" bestFit="1" customWidth="1"/>
    <col min="19" max="219" width="9.140625" style="7"/>
    <col min="220" max="220" width="2.28515625" style="7" customWidth="1"/>
    <col min="221" max="221" width="15" style="7" customWidth="1"/>
    <col min="222" max="222" width="5.85546875" style="7" customWidth="1"/>
    <col min="223" max="223" width="4" style="7" customWidth="1"/>
    <col min="224" max="224" width="6" style="7" customWidth="1"/>
    <col min="225" max="229" width="6.140625" style="7" customWidth="1"/>
    <col min="230" max="230" width="6.28515625" style="7" customWidth="1"/>
    <col min="231" max="231" width="6" style="7" customWidth="1"/>
    <col min="232" max="234" width="6.140625" style="7" customWidth="1"/>
    <col min="235" max="236" width="6" style="7" customWidth="1"/>
    <col min="237" max="238" width="6.28515625" style="7" customWidth="1"/>
    <col min="239" max="239" width="6.5703125" style="7" customWidth="1"/>
    <col min="240" max="240" width="6" style="7" customWidth="1"/>
    <col min="241" max="242" width="6.140625" style="7" customWidth="1"/>
    <col min="243" max="243" width="6.42578125" style="7" customWidth="1"/>
    <col min="244" max="244" width="6.140625" style="7" customWidth="1"/>
    <col min="245" max="247" width="6.28515625" style="7" customWidth="1"/>
    <col min="248" max="248" width="6" style="7" customWidth="1"/>
    <col min="249" max="250" width="6.42578125" style="7" customWidth="1"/>
    <col min="251" max="251" width="7.7109375" style="7" customWidth="1"/>
    <col min="252" max="252" width="0" style="7" hidden="1" customWidth="1"/>
    <col min="253" max="256" width="9" style="7" bestFit="1" customWidth="1"/>
    <col min="257" max="475" width="9.140625" style="7"/>
    <col min="476" max="476" width="2.28515625" style="7" customWidth="1"/>
    <col min="477" max="477" width="15" style="7" customWidth="1"/>
    <col min="478" max="478" width="5.85546875" style="7" customWidth="1"/>
    <col min="479" max="479" width="4" style="7" customWidth="1"/>
    <col min="480" max="480" width="6" style="7" customWidth="1"/>
    <col min="481" max="485" width="6.140625" style="7" customWidth="1"/>
    <col min="486" max="486" width="6.28515625" style="7" customWidth="1"/>
    <col min="487" max="487" width="6" style="7" customWidth="1"/>
    <col min="488" max="490" width="6.140625" style="7" customWidth="1"/>
    <col min="491" max="492" width="6" style="7" customWidth="1"/>
    <col min="493" max="494" width="6.28515625" style="7" customWidth="1"/>
    <col min="495" max="495" width="6.5703125" style="7" customWidth="1"/>
    <col min="496" max="496" width="6" style="7" customWidth="1"/>
    <col min="497" max="498" width="6.140625" style="7" customWidth="1"/>
    <col min="499" max="499" width="6.42578125" style="7" customWidth="1"/>
    <col min="500" max="500" width="6.140625" style="7" customWidth="1"/>
    <col min="501" max="503" width="6.28515625" style="7" customWidth="1"/>
    <col min="504" max="504" width="6" style="7" customWidth="1"/>
    <col min="505" max="506" width="6.42578125" style="7" customWidth="1"/>
    <col min="507" max="507" width="7.7109375" style="7" customWidth="1"/>
    <col min="508" max="508" width="0" style="7" hidden="1" customWidth="1"/>
    <col min="509" max="512" width="9" style="7" bestFit="1" customWidth="1"/>
    <col min="513" max="731" width="9.140625" style="7"/>
    <col min="732" max="732" width="2.28515625" style="7" customWidth="1"/>
    <col min="733" max="733" width="15" style="7" customWidth="1"/>
    <col min="734" max="734" width="5.85546875" style="7" customWidth="1"/>
    <col min="735" max="735" width="4" style="7" customWidth="1"/>
    <col min="736" max="736" width="6" style="7" customWidth="1"/>
    <col min="737" max="741" width="6.140625" style="7" customWidth="1"/>
    <col min="742" max="742" width="6.28515625" style="7" customWidth="1"/>
    <col min="743" max="743" width="6" style="7" customWidth="1"/>
    <col min="744" max="746" width="6.140625" style="7" customWidth="1"/>
    <col min="747" max="748" width="6" style="7" customWidth="1"/>
    <col min="749" max="750" width="6.28515625" style="7" customWidth="1"/>
    <col min="751" max="751" width="6.5703125" style="7" customWidth="1"/>
    <col min="752" max="752" width="6" style="7" customWidth="1"/>
    <col min="753" max="754" width="6.140625" style="7" customWidth="1"/>
    <col min="755" max="755" width="6.42578125" style="7" customWidth="1"/>
    <col min="756" max="756" width="6.140625" style="7" customWidth="1"/>
    <col min="757" max="759" width="6.28515625" style="7" customWidth="1"/>
    <col min="760" max="760" width="6" style="7" customWidth="1"/>
    <col min="761" max="762" width="6.42578125" style="7" customWidth="1"/>
    <col min="763" max="763" width="7.7109375" style="7" customWidth="1"/>
    <col min="764" max="764" width="0" style="7" hidden="1" customWidth="1"/>
    <col min="765" max="768" width="9" style="7" bestFit="1" customWidth="1"/>
    <col min="769" max="987" width="9.140625" style="7"/>
    <col min="988" max="988" width="2.28515625" style="7" customWidth="1"/>
    <col min="989" max="989" width="15" style="7" customWidth="1"/>
    <col min="990" max="990" width="5.85546875" style="7" customWidth="1"/>
    <col min="991" max="991" width="4" style="7" customWidth="1"/>
    <col min="992" max="992" width="6" style="7" customWidth="1"/>
    <col min="993" max="997" width="6.140625" style="7" customWidth="1"/>
    <col min="998" max="998" width="6.28515625" style="7" customWidth="1"/>
    <col min="999" max="999" width="6" style="7" customWidth="1"/>
    <col min="1000" max="1002" width="6.140625" style="7" customWidth="1"/>
    <col min="1003" max="1004" width="6" style="7" customWidth="1"/>
    <col min="1005" max="1006" width="6.28515625" style="7" customWidth="1"/>
    <col min="1007" max="1007" width="6.5703125" style="7" customWidth="1"/>
    <col min="1008" max="1008" width="6" style="7" customWidth="1"/>
    <col min="1009" max="1010" width="6.140625" style="7" customWidth="1"/>
    <col min="1011" max="1011" width="6.42578125" style="7" customWidth="1"/>
    <col min="1012" max="1012" width="6.140625" style="7" customWidth="1"/>
    <col min="1013" max="1015" width="6.28515625" style="7" customWidth="1"/>
    <col min="1016" max="1016" width="6" style="7" customWidth="1"/>
    <col min="1017" max="1018" width="6.42578125" style="7" customWidth="1"/>
    <col min="1019" max="1019" width="7.7109375" style="7" customWidth="1"/>
    <col min="1020" max="1020" width="0" style="7" hidden="1" customWidth="1"/>
    <col min="1021" max="1024" width="9" style="7" bestFit="1" customWidth="1"/>
    <col min="1025" max="1243" width="9.140625" style="7"/>
    <col min="1244" max="1244" width="2.28515625" style="7" customWidth="1"/>
    <col min="1245" max="1245" width="15" style="7" customWidth="1"/>
    <col min="1246" max="1246" width="5.85546875" style="7" customWidth="1"/>
    <col min="1247" max="1247" width="4" style="7" customWidth="1"/>
    <col min="1248" max="1248" width="6" style="7" customWidth="1"/>
    <col min="1249" max="1253" width="6.140625" style="7" customWidth="1"/>
    <col min="1254" max="1254" width="6.28515625" style="7" customWidth="1"/>
    <col min="1255" max="1255" width="6" style="7" customWidth="1"/>
    <col min="1256" max="1258" width="6.140625" style="7" customWidth="1"/>
    <col min="1259" max="1260" width="6" style="7" customWidth="1"/>
    <col min="1261" max="1262" width="6.28515625" style="7" customWidth="1"/>
    <col min="1263" max="1263" width="6.5703125" style="7" customWidth="1"/>
    <col min="1264" max="1264" width="6" style="7" customWidth="1"/>
    <col min="1265" max="1266" width="6.140625" style="7" customWidth="1"/>
    <col min="1267" max="1267" width="6.42578125" style="7" customWidth="1"/>
    <col min="1268" max="1268" width="6.140625" style="7" customWidth="1"/>
    <col min="1269" max="1271" width="6.28515625" style="7" customWidth="1"/>
    <col min="1272" max="1272" width="6" style="7" customWidth="1"/>
    <col min="1273" max="1274" width="6.42578125" style="7" customWidth="1"/>
    <col min="1275" max="1275" width="7.7109375" style="7" customWidth="1"/>
    <col min="1276" max="1276" width="0" style="7" hidden="1" customWidth="1"/>
    <col min="1277" max="1280" width="9" style="7" bestFit="1" customWidth="1"/>
    <col min="1281" max="1499" width="9.140625" style="7"/>
    <col min="1500" max="1500" width="2.28515625" style="7" customWidth="1"/>
    <col min="1501" max="1501" width="15" style="7" customWidth="1"/>
    <col min="1502" max="1502" width="5.85546875" style="7" customWidth="1"/>
    <col min="1503" max="1503" width="4" style="7" customWidth="1"/>
    <col min="1504" max="1504" width="6" style="7" customWidth="1"/>
    <col min="1505" max="1509" width="6.140625" style="7" customWidth="1"/>
    <col min="1510" max="1510" width="6.28515625" style="7" customWidth="1"/>
    <col min="1511" max="1511" width="6" style="7" customWidth="1"/>
    <col min="1512" max="1514" width="6.140625" style="7" customWidth="1"/>
    <col min="1515" max="1516" width="6" style="7" customWidth="1"/>
    <col min="1517" max="1518" width="6.28515625" style="7" customWidth="1"/>
    <col min="1519" max="1519" width="6.5703125" style="7" customWidth="1"/>
    <col min="1520" max="1520" width="6" style="7" customWidth="1"/>
    <col min="1521" max="1522" width="6.140625" style="7" customWidth="1"/>
    <col min="1523" max="1523" width="6.42578125" style="7" customWidth="1"/>
    <col min="1524" max="1524" width="6.140625" style="7" customWidth="1"/>
    <col min="1525" max="1527" width="6.28515625" style="7" customWidth="1"/>
    <col min="1528" max="1528" width="6" style="7" customWidth="1"/>
    <col min="1529" max="1530" width="6.42578125" style="7" customWidth="1"/>
    <col min="1531" max="1531" width="7.7109375" style="7" customWidth="1"/>
    <col min="1532" max="1532" width="0" style="7" hidden="1" customWidth="1"/>
    <col min="1533" max="1536" width="9" style="7" bestFit="1" customWidth="1"/>
    <col min="1537" max="1755" width="9.140625" style="7"/>
    <col min="1756" max="1756" width="2.28515625" style="7" customWidth="1"/>
    <col min="1757" max="1757" width="15" style="7" customWidth="1"/>
    <col min="1758" max="1758" width="5.85546875" style="7" customWidth="1"/>
    <col min="1759" max="1759" width="4" style="7" customWidth="1"/>
    <col min="1760" max="1760" width="6" style="7" customWidth="1"/>
    <col min="1761" max="1765" width="6.140625" style="7" customWidth="1"/>
    <col min="1766" max="1766" width="6.28515625" style="7" customWidth="1"/>
    <col min="1767" max="1767" width="6" style="7" customWidth="1"/>
    <col min="1768" max="1770" width="6.140625" style="7" customWidth="1"/>
    <col min="1771" max="1772" width="6" style="7" customWidth="1"/>
    <col min="1773" max="1774" width="6.28515625" style="7" customWidth="1"/>
    <col min="1775" max="1775" width="6.5703125" style="7" customWidth="1"/>
    <col min="1776" max="1776" width="6" style="7" customWidth="1"/>
    <col min="1777" max="1778" width="6.140625" style="7" customWidth="1"/>
    <col min="1779" max="1779" width="6.42578125" style="7" customWidth="1"/>
    <col min="1780" max="1780" width="6.140625" style="7" customWidth="1"/>
    <col min="1781" max="1783" width="6.28515625" style="7" customWidth="1"/>
    <col min="1784" max="1784" width="6" style="7" customWidth="1"/>
    <col min="1785" max="1786" width="6.42578125" style="7" customWidth="1"/>
    <col min="1787" max="1787" width="7.7109375" style="7" customWidth="1"/>
    <col min="1788" max="1788" width="0" style="7" hidden="1" customWidth="1"/>
    <col min="1789" max="1792" width="9" style="7" bestFit="1" customWidth="1"/>
    <col min="1793" max="2011" width="9.140625" style="7"/>
    <col min="2012" max="2012" width="2.28515625" style="7" customWidth="1"/>
    <col min="2013" max="2013" width="15" style="7" customWidth="1"/>
    <col min="2014" max="2014" width="5.85546875" style="7" customWidth="1"/>
    <col min="2015" max="2015" width="4" style="7" customWidth="1"/>
    <col min="2016" max="2016" width="6" style="7" customWidth="1"/>
    <col min="2017" max="2021" width="6.140625" style="7" customWidth="1"/>
    <col min="2022" max="2022" width="6.28515625" style="7" customWidth="1"/>
    <col min="2023" max="2023" width="6" style="7" customWidth="1"/>
    <col min="2024" max="2026" width="6.140625" style="7" customWidth="1"/>
    <col min="2027" max="2028" width="6" style="7" customWidth="1"/>
    <col min="2029" max="2030" width="6.28515625" style="7" customWidth="1"/>
    <col min="2031" max="2031" width="6.5703125" style="7" customWidth="1"/>
    <col min="2032" max="2032" width="6" style="7" customWidth="1"/>
    <col min="2033" max="2034" width="6.140625" style="7" customWidth="1"/>
    <col min="2035" max="2035" width="6.42578125" style="7" customWidth="1"/>
    <col min="2036" max="2036" width="6.140625" style="7" customWidth="1"/>
    <col min="2037" max="2039" width="6.28515625" style="7" customWidth="1"/>
    <col min="2040" max="2040" width="6" style="7" customWidth="1"/>
    <col min="2041" max="2042" width="6.42578125" style="7" customWidth="1"/>
    <col min="2043" max="2043" width="7.7109375" style="7" customWidth="1"/>
    <col min="2044" max="2044" width="0" style="7" hidden="1" customWidth="1"/>
    <col min="2045" max="2048" width="9" style="7" bestFit="1" customWidth="1"/>
    <col min="2049" max="2267" width="9.140625" style="7"/>
    <col min="2268" max="2268" width="2.28515625" style="7" customWidth="1"/>
    <col min="2269" max="2269" width="15" style="7" customWidth="1"/>
    <col min="2270" max="2270" width="5.85546875" style="7" customWidth="1"/>
    <col min="2271" max="2271" width="4" style="7" customWidth="1"/>
    <col min="2272" max="2272" width="6" style="7" customWidth="1"/>
    <col min="2273" max="2277" width="6.140625" style="7" customWidth="1"/>
    <col min="2278" max="2278" width="6.28515625" style="7" customWidth="1"/>
    <col min="2279" max="2279" width="6" style="7" customWidth="1"/>
    <col min="2280" max="2282" width="6.140625" style="7" customWidth="1"/>
    <col min="2283" max="2284" width="6" style="7" customWidth="1"/>
    <col min="2285" max="2286" width="6.28515625" style="7" customWidth="1"/>
    <col min="2287" max="2287" width="6.5703125" style="7" customWidth="1"/>
    <col min="2288" max="2288" width="6" style="7" customWidth="1"/>
    <col min="2289" max="2290" width="6.140625" style="7" customWidth="1"/>
    <col min="2291" max="2291" width="6.42578125" style="7" customWidth="1"/>
    <col min="2292" max="2292" width="6.140625" style="7" customWidth="1"/>
    <col min="2293" max="2295" width="6.28515625" style="7" customWidth="1"/>
    <col min="2296" max="2296" width="6" style="7" customWidth="1"/>
    <col min="2297" max="2298" width="6.42578125" style="7" customWidth="1"/>
    <col min="2299" max="2299" width="7.7109375" style="7" customWidth="1"/>
    <col min="2300" max="2300" width="0" style="7" hidden="1" customWidth="1"/>
    <col min="2301" max="2304" width="9" style="7" bestFit="1" customWidth="1"/>
    <col min="2305" max="2523" width="9.140625" style="7"/>
    <col min="2524" max="2524" width="2.28515625" style="7" customWidth="1"/>
    <col min="2525" max="2525" width="15" style="7" customWidth="1"/>
    <col min="2526" max="2526" width="5.85546875" style="7" customWidth="1"/>
    <col min="2527" max="2527" width="4" style="7" customWidth="1"/>
    <col min="2528" max="2528" width="6" style="7" customWidth="1"/>
    <col min="2529" max="2533" width="6.140625" style="7" customWidth="1"/>
    <col min="2534" max="2534" width="6.28515625" style="7" customWidth="1"/>
    <col min="2535" max="2535" width="6" style="7" customWidth="1"/>
    <col min="2536" max="2538" width="6.140625" style="7" customWidth="1"/>
    <col min="2539" max="2540" width="6" style="7" customWidth="1"/>
    <col min="2541" max="2542" width="6.28515625" style="7" customWidth="1"/>
    <col min="2543" max="2543" width="6.5703125" style="7" customWidth="1"/>
    <col min="2544" max="2544" width="6" style="7" customWidth="1"/>
    <col min="2545" max="2546" width="6.140625" style="7" customWidth="1"/>
    <col min="2547" max="2547" width="6.42578125" style="7" customWidth="1"/>
    <col min="2548" max="2548" width="6.140625" style="7" customWidth="1"/>
    <col min="2549" max="2551" width="6.28515625" style="7" customWidth="1"/>
    <col min="2552" max="2552" width="6" style="7" customWidth="1"/>
    <col min="2553" max="2554" width="6.42578125" style="7" customWidth="1"/>
    <col min="2555" max="2555" width="7.7109375" style="7" customWidth="1"/>
    <col min="2556" max="2556" width="0" style="7" hidden="1" customWidth="1"/>
    <col min="2557" max="2560" width="9" style="7" bestFit="1" customWidth="1"/>
    <col min="2561" max="2779" width="9.140625" style="7"/>
    <col min="2780" max="2780" width="2.28515625" style="7" customWidth="1"/>
    <col min="2781" max="2781" width="15" style="7" customWidth="1"/>
    <col min="2782" max="2782" width="5.85546875" style="7" customWidth="1"/>
    <col min="2783" max="2783" width="4" style="7" customWidth="1"/>
    <col min="2784" max="2784" width="6" style="7" customWidth="1"/>
    <col min="2785" max="2789" width="6.140625" style="7" customWidth="1"/>
    <col min="2790" max="2790" width="6.28515625" style="7" customWidth="1"/>
    <col min="2791" max="2791" width="6" style="7" customWidth="1"/>
    <col min="2792" max="2794" width="6.140625" style="7" customWidth="1"/>
    <col min="2795" max="2796" width="6" style="7" customWidth="1"/>
    <col min="2797" max="2798" width="6.28515625" style="7" customWidth="1"/>
    <col min="2799" max="2799" width="6.5703125" style="7" customWidth="1"/>
    <col min="2800" max="2800" width="6" style="7" customWidth="1"/>
    <col min="2801" max="2802" width="6.140625" style="7" customWidth="1"/>
    <col min="2803" max="2803" width="6.42578125" style="7" customWidth="1"/>
    <col min="2804" max="2804" width="6.140625" style="7" customWidth="1"/>
    <col min="2805" max="2807" width="6.28515625" style="7" customWidth="1"/>
    <col min="2808" max="2808" width="6" style="7" customWidth="1"/>
    <col min="2809" max="2810" width="6.42578125" style="7" customWidth="1"/>
    <col min="2811" max="2811" width="7.7109375" style="7" customWidth="1"/>
    <col min="2812" max="2812" width="0" style="7" hidden="1" customWidth="1"/>
    <col min="2813" max="2816" width="9" style="7" bestFit="1" customWidth="1"/>
    <col min="2817" max="3035" width="9.140625" style="7"/>
    <col min="3036" max="3036" width="2.28515625" style="7" customWidth="1"/>
    <col min="3037" max="3037" width="15" style="7" customWidth="1"/>
    <col min="3038" max="3038" width="5.85546875" style="7" customWidth="1"/>
    <col min="3039" max="3039" width="4" style="7" customWidth="1"/>
    <col min="3040" max="3040" width="6" style="7" customWidth="1"/>
    <col min="3041" max="3045" width="6.140625" style="7" customWidth="1"/>
    <col min="3046" max="3046" width="6.28515625" style="7" customWidth="1"/>
    <col min="3047" max="3047" width="6" style="7" customWidth="1"/>
    <col min="3048" max="3050" width="6.140625" style="7" customWidth="1"/>
    <col min="3051" max="3052" width="6" style="7" customWidth="1"/>
    <col min="3053" max="3054" width="6.28515625" style="7" customWidth="1"/>
    <col min="3055" max="3055" width="6.5703125" style="7" customWidth="1"/>
    <col min="3056" max="3056" width="6" style="7" customWidth="1"/>
    <col min="3057" max="3058" width="6.140625" style="7" customWidth="1"/>
    <col min="3059" max="3059" width="6.42578125" style="7" customWidth="1"/>
    <col min="3060" max="3060" width="6.140625" style="7" customWidth="1"/>
    <col min="3061" max="3063" width="6.28515625" style="7" customWidth="1"/>
    <col min="3064" max="3064" width="6" style="7" customWidth="1"/>
    <col min="3065" max="3066" width="6.42578125" style="7" customWidth="1"/>
    <col min="3067" max="3067" width="7.7109375" style="7" customWidth="1"/>
    <col min="3068" max="3068" width="0" style="7" hidden="1" customWidth="1"/>
    <col min="3069" max="3072" width="9" style="7" bestFit="1" customWidth="1"/>
    <col min="3073" max="3291" width="9.140625" style="7"/>
    <col min="3292" max="3292" width="2.28515625" style="7" customWidth="1"/>
    <col min="3293" max="3293" width="15" style="7" customWidth="1"/>
    <col min="3294" max="3294" width="5.85546875" style="7" customWidth="1"/>
    <col min="3295" max="3295" width="4" style="7" customWidth="1"/>
    <col min="3296" max="3296" width="6" style="7" customWidth="1"/>
    <col min="3297" max="3301" width="6.140625" style="7" customWidth="1"/>
    <col min="3302" max="3302" width="6.28515625" style="7" customWidth="1"/>
    <col min="3303" max="3303" width="6" style="7" customWidth="1"/>
    <col min="3304" max="3306" width="6.140625" style="7" customWidth="1"/>
    <col min="3307" max="3308" width="6" style="7" customWidth="1"/>
    <col min="3309" max="3310" width="6.28515625" style="7" customWidth="1"/>
    <col min="3311" max="3311" width="6.5703125" style="7" customWidth="1"/>
    <col min="3312" max="3312" width="6" style="7" customWidth="1"/>
    <col min="3313" max="3314" width="6.140625" style="7" customWidth="1"/>
    <col min="3315" max="3315" width="6.42578125" style="7" customWidth="1"/>
    <col min="3316" max="3316" width="6.140625" style="7" customWidth="1"/>
    <col min="3317" max="3319" width="6.28515625" style="7" customWidth="1"/>
    <col min="3320" max="3320" width="6" style="7" customWidth="1"/>
    <col min="3321" max="3322" width="6.42578125" style="7" customWidth="1"/>
    <col min="3323" max="3323" width="7.7109375" style="7" customWidth="1"/>
    <col min="3324" max="3324" width="0" style="7" hidden="1" customWidth="1"/>
    <col min="3325" max="3328" width="9" style="7" bestFit="1" customWidth="1"/>
    <col min="3329" max="3547" width="9.140625" style="7"/>
    <col min="3548" max="3548" width="2.28515625" style="7" customWidth="1"/>
    <col min="3549" max="3549" width="15" style="7" customWidth="1"/>
    <col min="3550" max="3550" width="5.85546875" style="7" customWidth="1"/>
    <col min="3551" max="3551" width="4" style="7" customWidth="1"/>
    <col min="3552" max="3552" width="6" style="7" customWidth="1"/>
    <col min="3553" max="3557" width="6.140625" style="7" customWidth="1"/>
    <col min="3558" max="3558" width="6.28515625" style="7" customWidth="1"/>
    <col min="3559" max="3559" width="6" style="7" customWidth="1"/>
    <col min="3560" max="3562" width="6.140625" style="7" customWidth="1"/>
    <col min="3563" max="3564" width="6" style="7" customWidth="1"/>
    <col min="3565" max="3566" width="6.28515625" style="7" customWidth="1"/>
    <col min="3567" max="3567" width="6.5703125" style="7" customWidth="1"/>
    <col min="3568" max="3568" width="6" style="7" customWidth="1"/>
    <col min="3569" max="3570" width="6.140625" style="7" customWidth="1"/>
    <col min="3571" max="3571" width="6.42578125" style="7" customWidth="1"/>
    <col min="3572" max="3572" width="6.140625" style="7" customWidth="1"/>
    <col min="3573" max="3575" width="6.28515625" style="7" customWidth="1"/>
    <col min="3576" max="3576" width="6" style="7" customWidth="1"/>
    <col min="3577" max="3578" width="6.42578125" style="7" customWidth="1"/>
    <col min="3579" max="3579" width="7.7109375" style="7" customWidth="1"/>
    <col min="3580" max="3580" width="0" style="7" hidden="1" customWidth="1"/>
    <col min="3581" max="3584" width="9" style="7" bestFit="1" customWidth="1"/>
    <col min="3585" max="3803" width="9.140625" style="7"/>
    <col min="3804" max="3804" width="2.28515625" style="7" customWidth="1"/>
    <col min="3805" max="3805" width="15" style="7" customWidth="1"/>
    <col min="3806" max="3806" width="5.85546875" style="7" customWidth="1"/>
    <col min="3807" max="3807" width="4" style="7" customWidth="1"/>
    <col min="3808" max="3808" width="6" style="7" customWidth="1"/>
    <col min="3809" max="3813" width="6.140625" style="7" customWidth="1"/>
    <col min="3814" max="3814" width="6.28515625" style="7" customWidth="1"/>
    <col min="3815" max="3815" width="6" style="7" customWidth="1"/>
    <col min="3816" max="3818" width="6.140625" style="7" customWidth="1"/>
    <col min="3819" max="3820" width="6" style="7" customWidth="1"/>
    <col min="3821" max="3822" width="6.28515625" style="7" customWidth="1"/>
    <col min="3823" max="3823" width="6.5703125" style="7" customWidth="1"/>
    <col min="3824" max="3824" width="6" style="7" customWidth="1"/>
    <col min="3825" max="3826" width="6.140625" style="7" customWidth="1"/>
    <col min="3827" max="3827" width="6.42578125" style="7" customWidth="1"/>
    <col min="3828" max="3828" width="6.140625" style="7" customWidth="1"/>
    <col min="3829" max="3831" width="6.28515625" style="7" customWidth="1"/>
    <col min="3832" max="3832" width="6" style="7" customWidth="1"/>
    <col min="3833" max="3834" width="6.42578125" style="7" customWidth="1"/>
    <col min="3835" max="3835" width="7.7109375" style="7" customWidth="1"/>
    <col min="3836" max="3836" width="0" style="7" hidden="1" customWidth="1"/>
    <col min="3837" max="3840" width="9" style="7" bestFit="1" customWidth="1"/>
    <col min="3841" max="4059" width="9.140625" style="7"/>
    <col min="4060" max="4060" width="2.28515625" style="7" customWidth="1"/>
    <col min="4061" max="4061" width="15" style="7" customWidth="1"/>
    <col min="4062" max="4062" width="5.85546875" style="7" customWidth="1"/>
    <col min="4063" max="4063" width="4" style="7" customWidth="1"/>
    <col min="4064" max="4064" width="6" style="7" customWidth="1"/>
    <col min="4065" max="4069" width="6.140625" style="7" customWidth="1"/>
    <col min="4070" max="4070" width="6.28515625" style="7" customWidth="1"/>
    <col min="4071" max="4071" width="6" style="7" customWidth="1"/>
    <col min="4072" max="4074" width="6.140625" style="7" customWidth="1"/>
    <col min="4075" max="4076" width="6" style="7" customWidth="1"/>
    <col min="4077" max="4078" width="6.28515625" style="7" customWidth="1"/>
    <col min="4079" max="4079" width="6.5703125" style="7" customWidth="1"/>
    <col min="4080" max="4080" width="6" style="7" customWidth="1"/>
    <col min="4081" max="4082" width="6.140625" style="7" customWidth="1"/>
    <col min="4083" max="4083" width="6.42578125" style="7" customWidth="1"/>
    <col min="4084" max="4084" width="6.140625" style="7" customWidth="1"/>
    <col min="4085" max="4087" width="6.28515625" style="7" customWidth="1"/>
    <col min="4088" max="4088" width="6" style="7" customWidth="1"/>
    <col min="4089" max="4090" width="6.42578125" style="7" customWidth="1"/>
    <col min="4091" max="4091" width="7.7109375" style="7" customWidth="1"/>
    <col min="4092" max="4092" width="0" style="7" hidden="1" customWidth="1"/>
    <col min="4093" max="4096" width="9" style="7" bestFit="1" customWidth="1"/>
    <col min="4097" max="4315" width="9.140625" style="7"/>
    <col min="4316" max="4316" width="2.28515625" style="7" customWidth="1"/>
    <col min="4317" max="4317" width="15" style="7" customWidth="1"/>
    <col min="4318" max="4318" width="5.85546875" style="7" customWidth="1"/>
    <col min="4319" max="4319" width="4" style="7" customWidth="1"/>
    <col min="4320" max="4320" width="6" style="7" customWidth="1"/>
    <col min="4321" max="4325" width="6.140625" style="7" customWidth="1"/>
    <col min="4326" max="4326" width="6.28515625" style="7" customWidth="1"/>
    <col min="4327" max="4327" width="6" style="7" customWidth="1"/>
    <col min="4328" max="4330" width="6.140625" style="7" customWidth="1"/>
    <col min="4331" max="4332" width="6" style="7" customWidth="1"/>
    <col min="4333" max="4334" width="6.28515625" style="7" customWidth="1"/>
    <col min="4335" max="4335" width="6.5703125" style="7" customWidth="1"/>
    <col min="4336" max="4336" width="6" style="7" customWidth="1"/>
    <col min="4337" max="4338" width="6.140625" style="7" customWidth="1"/>
    <col min="4339" max="4339" width="6.42578125" style="7" customWidth="1"/>
    <col min="4340" max="4340" width="6.140625" style="7" customWidth="1"/>
    <col min="4341" max="4343" width="6.28515625" style="7" customWidth="1"/>
    <col min="4344" max="4344" width="6" style="7" customWidth="1"/>
    <col min="4345" max="4346" width="6.42578125" style="7" customWidth="1"/>
    <col min="4347" max="4347" width="7.7109375" style="7" customWidth="1"/>
    <col min="4348" max="4348" width="0" style="7" hidden="1" customWidth="1"/>
    <col min="4349" max="4352" width="9" style="7" bestFit="1" customWidth="1"/>
    <col min="4353" max="4571" width="9.140625" style="7"/>
    <col min="4572" max="4572" width="2.28515625" style="7" customWidth="1"/>
    <col min="4573" max="4573" width="15" style="7" customWidth="1"/>
    <col min="4574" max="4574" width="5.85546875" style="7" customWidth="1"/>
    <col min="4575" max="4575" width="4" style="7" customWidth="1"/>
    <col min="4576" max="4576" width="6" style="7" customWidth="1"/>
    <col min="4577" max="4581" width="6.140625" style="7" customWidth="1"/>
    <col min="4582" max="4582" width="6.28515625" style="7" customWidth="1"/>
    <col min="4583" max="4583" width="6" style="7" customWidth="1"/>
    <col min="4584" max="4586" width="6.140625" style="7" customWidth="1"/>
    <col min="4587" max="4588" width="6" style="7" customWidth="1"/>
    <col min="4589" max="4590" width="6.28515625" style="7" customWidth="1"/>
    <col min="4591" max="4591" width="6.5703125" style="7" customWidth="1"/>
    <col min="4592" max="4592" width="6" style="7" customWidth="1"/>
    <col min="4593" max="4594" width="6.140625" style="7" customWidth="1"/>
    <col min="4595" max="4595" width="6.42578125" style="7" customWidth="1"/>
    <col min="4596" max="4596" width="6.140625" style="7" customWidth="1"/>
    <col min="4597" max="4599" width="6.28515625" style="7" customWidth="1"/>
    <col min="4600" max="4600" width="6" style="7" customWidth="1"/>
    <col min="4601" max="4602" width="6.42578125" style="7" customWidth="1"/>
    <col min="4603" max="4603" width="7.7109375" style="7" customWidth="1"/>
    <col min="4604" max="4604" width="0" style="7" hidden="1" customWidth="1"/>
    <col min="4605" max="4608" width="9" style="7" bestFit="1" customWidth="1"/>
    <col min="4609" max="4827" width="9.140625" style="7"/>
    <col min="4828" max="4828" width="2.28515625" style="7" customWidth="1"/>
    <col min="4829" max="4829" width="15" style="7" customWidth="1"/>
    <col min="4830" max="4830" width="5.85546875" style="7" customWidth="1"/>
    <col min="4831" max="4831" width="4" style="7" customWidth="1"/>
    <col min="4832" max="4832" width="6" style="7" customWidth="1"/>
    <col min="4833" max="4837" width="6.140625" style="7" customWidth="1"/>
    <col min="4838" max="4838" width="6.28515625" style="7" customWidth="1"/>
    <col min="4839" max="4839" width="6" style="7" customWidth="1"/>
    <col min="4840" max="4842" width="6.140625" style="7" customWidth="1"/>
    <col min="4843" max="4844" width="6" style="7" customWidth="1"/>
    <col min="4845" max="4846" width="6.28515625" style="7" customWidth="1"/>
    <col min="4847" max="4847" width="6.5703125" style="7" customWidth="1"/>
    <col min="4848" max="4848" width="6" style="7" customWidth="1"/>
    <col min="4849" max="4850" width="6.140625" style="7" customWidth="1"/>
    <col min="4851" max="4851" width="6.42578125" style="7" customWidth="1"/>
    <col min="4852" max="4852" width="6.140625" style="7" customWidth="1"/>
    <col min="4853" max="4855" width="6.28515625" style="7" customWidth="1"/>
    <col min="4856" max="4856" width="6" style="7" customWidth="1"/>
    <col min="4857" max="4858" width="6.42578125" style="7" customWidth="1"/>
    <col min="4859" max="4859" width="7.7109375" style="7" customWidth="1"/>
    <col min="4860" max="4860" width="0" style="7" hidden="1" customWidth="1"/>
    <col min="4861" max="4864" width="9" style="7" bestFit="1" customWidth="1"/>
    <col min="4865" max="5083" width="9.140625" style="7"/>
    <col min="5084" max="5084" width="2.28515625" style="7" customWidth="1"/>
    <col min="5085" max="5085" width="15" style="7" customWidth="1"/>
    <col min="5086" max="5086" width="5.85546875" style="7" customWidth="1"/>
    <col min="5087" max="5087" width="4" style="7" customWidth="1"/>
    <col min="5088" max="5088" width="6" style="7" customWidth="1"/>
    <col min="5089" max="5093" width="6.140625" style="7" customWidth="1"/>
    <col min="5094" max="5094" width="6.28515625" style="7" customWidth="1"/>
    <col min="5095" max="5095" width="6" style="7" customWidth="1"/>
    <col min="5096" max="5098" width="6.140625" style="7" customWidth="1"/>
    <col min="5099" max="5100" width="6" style="7" customWidth="1"/>
    <col min="5101" max="5102" width="6.28515625" style="7" customWidth="1"/>
    <col min="5103" max="5103" width="6.5703125" style="7" customWidth="1"/>
    <col min="5104" max="5104" width="6" style="7" customWidth="1"/>
    <col min="5105" max="5106" width="6.140625" style="7" customWidth="1"/>
    <col min="5107" max="5107" width="6.42578125" style="7" customWidth="1"/>
    <col min="5108" max="5108" width="6.140625" style="7" customWidth="1"/>
    <col min="5109" max="5111" width="6.28515625" style="7" customWidth="1"/>
    <col min="5112" max="5112" width="6" style="7" customWidth="1"/>
    <col min="5113" max="5114" width="6.42578125" style="7" customWidth="1"/>
    <col min="5115" max="5115" width="7.7109375" style="7" customWidth="1"/>
    <col min="5116" max="5116" width="0" style="7" hidden="1" customWidth="1"/>
    <col min="5117" max="5120" width="9" style="7" bestFit="1" customWidth="1"/>
    <col min="5121" max="5339" width="9.140625" style="7"/>
    <col min="5340" max="5340" width="2.28515625" style="7" customWidth="1"/>
    <col min="5341" max="5341" width="15" style="7" customWidth="1"/>
    <col min="5342" max="5342" width="5.85546875" style="7" customWidth="1"/>
    <col min="5343" max="5343" width="4" style="7" customWidth="1"/>
    <col min="5344" max="5344" width="6" style="7" customWidth="1"/>
    <col min="5345" max="5349" width="6.140625" style="7" customWidth="1"/>
    <col min="5350" max="5350" width="6.28515625" style="7" customWidth="1"/>
    <col min="5351" max="5351" width="6" style="7" customWidth="1"/>
    <col min="5352" max="5354" width="6.140625" style="7" customWidth="1"/>
    <col min="5355" max="5356" width="6" style="7" customWidth="1"/>
    <col min="5357" max="5358" width="6.28515625" style="7" customWidth="1"/>
    <col min="5359" max="5359" width="6.5703125" style="7" customWidth="1"/>
    <col min="5360" max="5360" width="6" style="7" customWidth="1"/>
    <col min="5361" max="5362" width="6.140625" style="7" customWidth="1"/>
    <col min="5363" max="5363" width="6.42578125" style="7" customWidth="1"/>
    <col min="5364" max="5364" width="6.140625" style="7" customWidth="1"/>
    <col min="5365" max="5367" width="6.28515625" style="7" customWidth="1"/>
    <col min="5368" max="5368" width="6" style="7" customWidth="1"/>
    <col min="5369" max="5370" width="6.42578125" style="7" customWidth="1"/>
    <col min="5371" max="5371" width="7.7109375" style="7" customWidth="1"/>
    <col min="5372" max="5372" width="0" style="7" hidden="1" customWidth="1"/>
    <col min="5373" max="5376" width="9" style="7" bestFit="1" customWidth="1"/>
    <col min="5377" max="5595" width="9.140625" style="7"/>
    <col min="5596" max="5596" width="2.28515625" style="7" customWidth="1"/>
    <col min="5597" max="5597" width="15" style="7" customWidth="1"/>
    <col min="5598" max="5598" width="5.85546875" style="7" customWidth="1"/>
    <col min="5599" max="5599" width="4" style="7" customWidth="1"/>
    <col min="5600" max="5600" width="6" style="7" customWidth="1"/>
    <col min="5601" max="5605" width="6.140625" style="7" customWidth="1"/>
    <col min="5606" max="5606" width="6.28515625" style="7" customWidth="1"/>
    <col min="5607" max="5607" width="6" style="7" customWidth="1"/>
    <col min="5608" max="5610" width="6.140625" style="7" customWidth="1"/>
    <col min="5611" max="5612" width="6" style="7" customWidth="1"/>
    <col min="5613" max="5614" width="6.28515625" style="7" customWidth="1"/>
    <col min="5615" max="5615" width="6.5703125" style="7" customWidth="1"/>
    <col min="5616" max="5616" width="6" style="7" customWidth="1"/>
    <col min="5617" max="5618" width="6.140625" style="7" customWidth="1"/>
    <col min="5619" max="5619" width="6.42578125" style="7" customWidth="1"/>
    <col min="5620" max="5620" width="6.140625" style="7" customWidth="1"/>
    <col min="5621" max="5623" width="6.28515625" style="7" customWidth="1"/>
    <col min="5624" max="5624" width="6" style="7" customWidth="1"/>
    <col min="5625" max="5626" width="6.42578125" style="7" customWidth="1"/>
    <col min="5627" max="5627" width="7.7109375" style="7" customWidth="1"/>
    <col min="5628" max="5628" width="0" style="7" hidden="1" customWidth="1"/>
    <col min="5629" max="5632" width="9" style="7" bestFit="1" customWidth="1"/>
    <col min="5633" max="5851" width="9.140625" style="7"/>
    <col min="5852" max="5852" width="2.28515625" style="7" customWidth="1"/>
    <col min="5853" max="5853" width="15" style="7" customWidth="1"/>
    <col min="5854" max="5854" width="5.85546875" style="7" customWidth="1"/>
    <col min="5855" max="5855" width="4" style="7" customWidth="1"/>
    <col min="5856" max="5856" width="6" style="7" customWidth="1"/>
    <col min="5857" max="5861" width="6.140625" style="7" customWidth="1"/>
    <col min="5862" max="5862" width="6.28515625" style="7" customWidth="1"/>
    <col min="5863" max="5863" width="6" style="7" customWidth="1"/>
    <col min="5864" max="5866" width="6.140625" style="7" customWidth="1"/>
    <col min="5867" max="5868" width="6" style="7" customWidth="1"/>
    <col min="5869" max="5870" width="6.28515625" style="7" customWidth="1"/>
    <col min="5871" max="5871" width="6.5703125" style="7" customWidth="1"/>
    <col min="5872" max="5872" width="6" style="7" customWidth="1"/>
    <col min="5873" max="5874" width="6.140625" style="7" customWidth="1"/>
    <col min="5875" max="5875" width="6.42578125" style="7" customWidth="1"/>
    <col min="5876" max="5876" width="6.140625" style="7" customWidth="1"/>
    <col min="5877" max="5879" width="6.28515625" style="7" customWidth="1"/>
    <col min="5880" max="5880" width="6" style="7" customWidth="1"/>
    <col min="5881" max="5882" width="6.42578125" style="7" customWidth="1"/>
    <col min="5883" max="5883" width="7.7109375" style="7" customWidth="1"/>
    <col min="5884" max="5884" width="0" style="7" hidden="1" customWidth="1"/>
    <col min="5885" max="5888" width="9" style="7" bestFit="1" customWidth="1"/>
    <col min="5889" max="6107" width="9.140625" style="7"/>
    <col min="6108" max="6108" width="2.28515625" style="7" customWidth="1"/>
    <col min="6109" max="6109" width="15" style="7" customWidth="1"/>
    <col min="6110" max="6110" width="5.85546875" style="7" customWidth="1"/>
    <col min="6111" max="6111" width="4" style="7" customWidth="1"/>
    <col min="6112" max="6112" width="6" style="7" customWidth="1"/>
    <col min="6113" max="6117" width="6.140625" style="7" customWidth="1"/>
    <col min="6118" max="6118" width="6.28515625" style="7" customWidth="1"/>
    <col min="6119" max="6119" width="6" style="7" customWidth="1"/>
    <col min="6120" max="6122" width="6.140625" style="7" customWidth="1"/>
    <col min="6123" max="6124" width="6" style="7" customWidth="1"/>
    <col min="6125" max="6126" width="6.28515625" style="7" customWidth="1"/>
    <col min="6127" max="6127" width="6.5703125" style="7" customWidth="1"/>
    <col min="6128" max="6128" width="6" style="7" customWidth="1"/>
    <col min="6129" max="6130" width="6.140625" style="7" customWidth="1"/>
    <col min="6131" max="6131" width="6.42578125" style="7" customWidth="1"/>
    <col min="6132" max="6132" width="6.140625" style="7" customWidth="1"/>
    <col min="6133" max="6135" width="6.28515625" style="7" customWidth="1"/>
    <col min="6136" max="6136" width="6" style="7" customWidth="1"/>
    <col min="6137" max="6138" width="6.42578125" style="7" customWidth="1"/>
    <col min="6139" max="6139" width="7.7109375" style="7" customWidth="1"/>
    <col min="6140" max="6140" width="0" style="7" hidden="1" customWidth="1"/>
    <col min="6141" max="6144" width="9" style="7" bestFit="1" customWidth="1"/>
    <col min="6145" max="6363" width="9.140625" style="7"/>
    <col min="6364" max="6364" width="2.28515625" style="7" customWidth="1"/>
    <col min="6365" max="6365" width="15" style="7" customWidth="1"/>
    <col min="6366" max="6366" width="5.85546875" style="7" customWidth="1"/>
    <col min="6367" max="6367" width="4" style="7" customWidth="1"/>
    <col min="6368" max="6368" width="6" style="7" customWidth="1"/>
    <col min="6369" max="6373" width="6.140625" style="7" customWidth="1"/>
    <col min="6374" max="6374" width="6.28515625" style="7" customWidth="1"/>
    <col min="6375" max="6375" width="6" style="7" customWidth="1"/>
    <col min="6376" max="6378" width="6.140625" style="7" customWidth="1"/>
    <col min="6379" max="6380" width="6" style="7" customWidth="1"/>
    <col min="6381" max="6382" width="6.28515625" style="7" customWidth="1"/>
    <col min="6383" max="6383" width="6.5703125" style="7" customWidth="1"/>
    <col min="6384" max="6384" width="6" style="7" customWidth="1"/>
    <col min="6385" max="6386" width="6.140625" style="7" customWidth="1"/>
    <col min="6387" max="6387" width="6.42578125" style="7" customWidth="1"/>
    <col min="6388" max="6388" width="6.140625" style="7" customWidth="1"/>
    <col min="6389" max="6391" width="6.28515625" style="7" customWidth="1"/>
    <col min="6392" max="6392" width="6" style="7" customWidth="1"/>
    <col min="6393" max="6394" width="6.42578125" style="7" customWidth="1"/>
    <col min="6395" max="6395" width="7.7109375" style="7" customWidth="1"/>
    <col min="6396" max="6396" width="0" style="7" hidden="1" customWidth="1"/>
    <col min="6397" max="6400" width="9" style="7" bestFit="1" customWidth="1"/>
    <col min="6401" max="6619" width="9.140625" style="7"/>
    <col min="6620" max="6620" width="2.28515625" style="7" customWidth="1"/>
    <col min="6621" max="6621" width="15" style="7" customWidth="1"/>
    <col min="6622" max="6622" width="5.85546875" style="7" customWidth="1"/>
    <col min="6623" max="6623" width="4" style="7" customWidth="1"/>
    <col min="6624" max="6624" width="6" style="7" customWidth="1"/>
    <col min="6625" max="6629" width="6.140625" style="7" customWidth="1"/>
    <col min="6630" max="6630" width="6.28515625" style="7" customWidth="1"/>
    <col min="6631" max="6631" width="6" style="7" customWidth="1"/>
    <col min="6632" max="6634" width="6.140625" style="7" customWidth="1"/>
    <col min="6635" max="6636" width="6" style="7" customWidth="1"/>
    <col min="6637" max="6638" width="6.28515625" style="7" customWidth="1"/>
    <col min="6639" max="6639" width="6.5703125" style="7" customWidth="1"/>
    <col min="6640" max="6640" width="6" style="7" customWidth="1"/>
    <col min="6641" max="6642" width="6.140625" style="7" customWidth="1"/>
    <col min="6643" max="6643" width="6.42578125" style="7" customWidth="1"/>
    <col min="6644" max="6644" width="6.140625" style="7" customWidth="1"/>
    <col min="6645" max="6647" width="6.28515625" style="7" customWidth="1"/>
    <col min="6648" max="6648" width="6" style="7" customWidth="1"/>
    <col min="6649" max="6650" width="6.42578125" style="7" customWidth="1"/>
    <col min="6651" max="6651" width="7.7109375" style="7" customWidth="1"/>
    <col min="6652" max="6652" width="0" style="7" hidden="1" customWidth="1"/>
    <col min="6653" max="6656" width="9" style="7" bestFit="1" customWidth="1"/>
    <col min="6657" max="6875" width="9.140625" style="7"/>
    <col min="6876" max="6876" width="2.28515625" style="7" customWidth="1"/>
    <col min="6877" max="6877" width="15" style="7" customWidth="1"/>
    <col min="6878" max="6878" width="5.85546875" style="7" customWidth="1"/>
    <col min="6879" max="6879" width="4" style="7" customWidth="1"/>
    <col min="6880" max="6880" width="6" style="7" customWidth="1"/>
    <col min="6881" max="6885" width="6.140625" style="7" customWidth="1"/>
    <col min="6886" max="6886" width="6.28515625" style="7" customWidth="1"/>
    <col min="6887" max="6887" width="6" style="7" customWidth="1"/>
    <col min="6888" max="6890" width="6.140625" style="7" customWidth="1"/>
    <col min="6891" max="6892" width="6" style="7" customWidth="1"/>
    <col min="6893" max="6894" width="6.28515625" style="7" customWidth="1"/>
    <col min="6895" max="6895" width="6.5703125" style="7" customWidth="1"/>
    <col min="6896" max="6896" width="6" style="7" customWidth="1"/>
    <col min="6897" max="6898" width="6.140625" style="7" customWidth="1"/>
    <col min="6899" max="6899" width="6.42578125" style="7" customWidth="1"/>
    <col min="6900" max="6900" width="6.140625" style="7" customWidth="1"/>
    <col min="6901" max="6903" width="6.28515625" style="7" customWidth="1"/>
    <col min="6904" max="6904" width="6" style="7" customWidth="1"/>
    <col min="6905" max="6906" width="6.42578125" style="7" customWidth="1"/>
    <col min="6907" max="6907" width="7.7109375" style="7" customWidth="1"/>
    <col min="6908" max="6908" width="0" style="7" hidden="1" customWidth="1"/>
    <col min="6909" max="6912" width="9" style="7" bestFit="1" customWidth="1"/>
    <col min="6913" max="7131" width="9.140625" style="7"/>
    <col min="7132" max="7132" width="2.28515625" style="7" customWidth="1"/>
    <col min="7133" max="7133" width="15" style="7" customWidth="1"/>
    <col min="7134" max="7134" width="5.85546875" style="7" customWidth="1"/>
    <col min="7135" max="7135" width="4" style="7" customWidth="1"/>
    <col min="7136" max="7136" width="6" style="7" customWidth="1"/>
    <col min="7137" max="7141" width="6.140625" style="7" customWidth="1"/>
    <col min="7142" max="7142" width="6.28515625" style="7" customWidth="1"/>
    <col min="7143" max="7143" width="6" style="7" customWidth="1"/>
    <col min="7144" max="7146" width="6.140625" style="7" customWidth="1"/>
    <col min="7147" max="7148" width="6" style="7" customWidth="1"/>
    <col min="7149" max="7150" width="6.28515625" style="7" customWidth="1"/>
    <col min="7151" max="7151" width="6.5703125" style="7" customWidth="1"/>
    <col min="7152" max="7152" width="6" style="7" customWidth="1"/>
    <col min="7153" max="7154" width="6.140625" style="7" customWidth="1"/>
    <col min="7155" max="7155" width="6.42578125" style="7" customWidth="1"/>
    <col min="7156" max="7156" width="6.140625" style="7" customWidth="1"/>
    <col min="7157" max="7159" width="6.28515625" style="7" customWidth="1"/>
    <col min="7160" max="7160" width="6" style="7" customWidth="1"/>
    <col min="7161" max="7162" width="6.42578125" style="7" customWidth="1"/>
    <col min="7163" max="7163" width="7.7109375" style="7" customWidth="1"/>
    <col min="7164" max="7164" width="0" style="7" hidden="1" customWidth="1"/>
    <col min="7165" max="7168" width="9" style="7" bestFit="1" customWidth="1"/>
    <col min="7169" max="7387" width="9.140625" style="7"/>
    <col min="7388" max="7388" width="2.28515625" style="7" customWidth="1"/>
    <col min="7389" max="7389" width="15" style="7" customWidth="1"/>
    <col min="7390" max="7390" width="5.85546875" style="7" customWidth="1"/>
    <col min="7391" max="7391" width="4" style="7" customWidth="1"/>
    <col min="7392" max="7392" width="6" style="7" customWidth="1"/>
    <col min="7393" max="7397" width="6.140625" style="7" customWidth="1"/>
    <col min="7398" max="7398" width="6.28515625" style="7" customWidth="1"/>
    <col min="7399" max="7399" width="6" style="7" customWidth="1"/>
    <col min="7400" max="7402" width="6.140625" style="7" customWidth="1"/>
    <col min="7403" max="7404" width="6" style="7" customWidth="1"/>
    <col min="7405" max="7406" width="6.28515625" style="7" customWidth="1"/>
    <col min="7407" max="7407" width="6.5703125" style="7" customWidth="1"/>
    <col min="7408" max="7408" width="6" style="7" customWidth="1"/>
    <col min="7409" max="7410" width="6.140625" style="7" customWidth="1"/>
    <col min="7411" max="7411" width="6.42578125" style="7" customWidth="1"/>
    <col min="7412" max="7412" width="6.140625" style="7" customWidth="1"/>
    <col min="7413" max="7415" width="6.28515625" style="7" customWidth="1"/>
    <col min="7416" max="7416" width="6" style="7" customWidth="1"/>
    <col min="7417" max="7418" width="6.42578125" style="7" customWidth="1"/>
    <col min="7419" max="7419" width="7.7109375" style="7" customWidth="1"/>
    <col min="7420" max="7420" width="0" style="7" hidden="1" customWidth="1"/>
    <col min="7421" max="7424" width="9" style="7" bestFit="1" customWidth="1"/>
    <col min="7425" max="7643" width="9.140625" style="7"/>
    <col min="7644" max="7644" width="2.28515625" style="7" customWidth="1"/>
    <col min="7645" max="7645" width="15" style="7" customWidth="1"/>
    <col min="7646" max="7646" width="5.85546875" style="7" customWidth="1"/>
    <col min="7647" max="7647" width="4" style="7" customWidth="1"/>
    <col min="7648" max="7648" width="6" style="7" customWidth="1"/>
    <col min="7649" max="7653" width="6.140625" style="7" customWidth="1"/>
    <col min="7654" max="7654" width="6.28515625" style="7" customWidth="1"/>
    <col min="7655" max="7655" width="6" style="7" customWidth="1"/>
    <col min="7656" max="7658" width="6.140625" style="7" customWidth="1"/>
    <col min="7659" max="7660" width="6" style="7" customWidth="1"/>
    <col min="7661" max="7662" width="6.28515625" style="7" customWidth="1"/>
    <col min="7663" max="7663" width="6.5703125" style="7" customWidth="1"/>
    <col min="7664" max="7664" width="6" style="7" customWidth="1"/>
    <col min="7665" max="7666" width="6.140625" style="7" customWidth="1"/>
    <col min="7667" max="7667" width="6.42578125" style="7" customWidth="1"/>
    <col min="7668" max="7668" width="6.140625" style="7" customWidth="1"/>
    <col min="7669" max="7671" width="6.28515625" style="7" customWidth="1"/>
    <col min="7672" max="7672" width="6" style="7" customWidth="1"/>
    <col min="7673" max="7674" width="6.42578125" style="7" customWidth="1"/>
    <col min="7675" max="7675" width="7.7109375" style="7" customWidth="1"/>
    <col min="7676" max="7676" width="0" style="7" hidden="1" customWidth="1"/>
    <col min="7677" max="7680" width="9" style="7" bestFit="1" customWidth="1"/>
    <col min="7681" max="7899" width="9.140625" style="7"/>
    <col min="7900" max="7900" width="2.28515625" style="7" customWidth="1"/>
    <col min="7901" max="7901" width="15" style="7" customWidth="1"/>
    <col min="7902" max="7902" width="5.85546875" style="7" customWidth="1"/>
    <col min="7903" max="7903" width="4" style="7" customWidth="1"/>
    <col min="7904" max="7904" width="6" style="7" customWidth="1"/>
    <col min="7905" max="7909" width="6.140625" style="7" customWidth="1"/>
    <col min="7910" max="7910" width="6.28515625" style="7" customWidth="1"/>
    <col min="7911" max="7911" width="6" style="7" customWidth="1"/>
    <col min="7912" max="7914" width="6.140625" style="7" customWidth="1"/>
    <col min="7915" max="7916" width="6" style="7" customWidth="1"/>
    <col min="7917" max="7918" width="6.28515625" style="7" customWidth="1"/>
    <col min="7919" max="7919" width="6.5703125" style="7" customWidth="1"/>
    <col min="7920" max="7920" width="6" style="7" customWidth="1"/>
    <col min="7921" max="7922" width="6.140625" style="7" customWidth="1"/>
    <col min="7923" max="7923" width="6.42578125" style="7" customWidth="1"/>
    <col min="7924" max="7924" width="6.140625" style="7" customWidth="1"/>
    <col min="7925" max="7927" width="6.28515625" style="7" customWidth="1"/>
    <col min="7928" max="7928" width="6" style="7" customWidth="1"/>
    <col min="7929" max="7930" width="6.42578125" style="7" customWidth="1"/>
    <col min="7931" max="7931" width="7.7109375" style="7" customWidth="1"/>
    <col min="7932" max="7932" width="0" style="7" hidden="1" customWidth="1"/>
    <col min="7933" max="7936" width="9" style="7" bestFit="1" customWidth="1"/>
    <col min="7937" max="8155" width="9.140625" style="7"/>
    <col min="8156" max="8156" width="2.28515625" style="7" customWidth="1"/>
    <col min="8157" max="8157" width="15" style="7" customWidth="1"/>
    <col min="8158" max="8158" width="5.85546875" style="7" customWidth="1"/>
    <col min="8159" max="8159" width="4" style="7" customWidth="1"/>
    <col min="8160" max="8160" width="6" style="7" customWidth="1"/>
    <col min="8161" max="8165" width="6.140625" style="7" customWidth="1"/>
    <col min="8166" max="8166" width="6.28515625" style="7" customWidth="1"/>
    <col min="8167" max="8167" width="6" style="7" customWidth="1"/>
    <col min="8168" max="8170" width="6.140625" style="7" customWidth="1"/>
    <col min="8171" max="8172" width="6" style="7" customWidth="1"/>
    <col min="8173" max="8174" width="6.28515625" style="7" customWidth="1"/>
    <col min="8175" max="8175" width="6.5703125" style="7" customWidth="1"/>
    <col min="8176" max="8176" width="6" style="7" customWidth="1"/>
    <col min="8177" max="8178" width="6.140625" style="7" customWidth="1"/>
    <col min="8179" max="8179" width="6.42578125" style="7" customWidth="1"/>
    <col min="8180" max="8180" width="6.140625" style="7" customWidth="1"/>
    <col min="8181" max="8183" width="6.28515625" style="7" customWidth="1"/>
    <col min="8184" max="8184" width="6" style="7" customWidth="1"/>
    <col min="8185" max="8186" width="6.42578125" style="7" customWidth="1"/>
    <col min="8187" max="8187" width="7.7109375" style="7" customWidth="1"/>
    <col min="8188" max="8188" width="0" style="7" hidden="1" customWidth="1"/>
    <col min="8189" max="8192" width="9" style="7" bestFit="1" customWidth="1"/>
    <col min="8193" max="8411" width="9.140625" style="7"/>
    <col min="8412" max="8412" width="2.28515625" style="7" customWidth="1"/>
    <col min="8413" max="8413" width="15" style="7" customWidth="1"/>
    <col min="8414" max="8414" width="5.85546875" style="7" customWidth="1"/>
    <col min="8415" max="8415" width="4" style="7" customWidth="1"/>
    <col min="8416" max="8416" width="6" style="7" customWidth="1"/>
    <col min="8417" max="8421" width="6.140625" style="7" customWidth="1"/>
    <col min="8422" max="8422" width="6.28515625" style="7" customWidth="1"/>
    <col min="8423" max="8423" width="6" style="7" customWidth="1"/>
    <col min="8424" max="8426" width="6.140625" style="7" customWidth="1"/>
    <col min="8427" max="8428" width="6" style="7" customWidth="1"/>
    <col min="8429" max="8430" width="6.28515625" style="7" customWidth="1"/>
    <col min="8431" max="8431" width="6.5703125" style="7" customWidth="1"/>
    <col min="8432" max="8432" width="6" style="7" customWidth="1"/>
    <col min="8433" max="8434" width="6.140625" style="7" customWidth="1"/>
    <col min="8435" max="8435" width="6.42578125" style="7" customWidth="1"/>
    <col min="8436" max="8436" width="6.140625" style="7" customWidth="1"/>
    <col min="8437" max="8439" width="6.28515625" style="7" customWidth="1"/>
    <col min="8440" max="8440" width="6" style="7" customWidth="1"/>
    <col min="8441" max="8442" width="6.42578125" style="7" customWidth="1"/>
    <col min="8443" max="8443" width="7.7109375" style="7" customWidth="1"/>
    <col min="8444" max="8444" width="0" style="7" hidden="1" customWidth="1"/>
    <col min="8445" max="8448" width="9" style="7" bestFit="1" customWidth="1"/>
    <col min="8449" max="8667" width="9.140625" style="7"/>
    <col min="8668" max="8668" width="2.28515625" style="7" customWidth="1"/>
    <col min="8669" max="8669" width="15" style="7" customWidth="1"/>
    <col min="8670" max="8670" width="5.85546875" style="7" customWidth="1"/>
    <col min="8671" max="8671" width="4" style="7" customWidth="1"/>
    <col min="8672" max="8672" width="6" style="7" customWidth="1"/>
    <col min="8673" max="8677" width="6.140625" style="7" customWidth="1"/>
    <col min="8678" max="8678" width="6.28515625" style="7" customWidth="1"/>
    <col min="8679" max="8679" width="6" style="7" customWidth="1"/>
    <col min="8680" max="8682" width="6.140625" style="7" customWidth="1"/>
    <col min="8683" max="8684" width="6" style="7" customWidth="1"/>
    <col min="8685" max="8686" width="6.28515625" style="7" customWidth="1"/>
    <col min="8687" max="8687" width="6.5703125" style="7" customWidth="1"/>
    <col min="8688" max="8688" width="6" style="7" customWidth="1"/>
    <col min="8689" max="8690" width="6.140625" style="7" customWidth="1"/>
    <col min="8691" max="8691" width="6.42578125" style="7" customWidth="1"/>
    <col min="8692" max="8692" width="6.140625" style="7" customWidth="1"/>
    <col min="8693" max="8695" width="6.28515625" style="7" customWidth="1"/>
    <col min="8696" max="8696" width="6" style="7" customWidth="1"/>
    <col min="8697" max="8698" width="6.42578125" style="7" customWidth="1"/>
    <col min="8699" max="8699" width="7.7109375" style="7" customWidth="1"/>
    <col min="8700" max="8700" width="0" style="7" hidden="1" customWidth="1"/>
    <col min="8701" max="8704" width="9" style="7" bestFit="1" customWidth="1"/>
    <col min="8705" max="8923" width="9.140625" style="7"/>
    <col min="8924" max="8924" width="2.28515625" style="7" customWidth="1"/>
    <col min="8925" max="8925" width="15" style="7" customWidth="1"/>
    <col min="8926" max="8926" width="5.85546875" style="7" customWidth="1"/>
    <col min="8927" max="8927" width="4" style="7" customWidth="1"/>
    <col min="8928" max="8928" width="6" style="7" customWidth="1"/>
    <col min="8929" max="8933" width="6.140625" style="7" customWidth="1"/>
    <col min="8934" max="8934" width="6.28515625" style="7" customWidth="1"/>
    <col min="8935" max="8935" width="6" style="7" customWidth="1"/>
    <col min="8936" max="8938" width="6.140625" style="7" customWidth="1"/>
    <col min="8939" max="8940" width="6" style="7" customWidth="1"/>
    <col min="8941" max="8942" width="6.28515625" style="7" customWidth="1"/>
    <col min="8943" max="8943" width="6.5703125" style="7" customWidth="1"/>
    <col min="8944" max="8944" width="6" style="7" customWidth="1"/>
    <col min="8945" max="8946" width="6.140625" style="7" customWidth="1"/>
    <col min="8947" max="8947" width="6.42578125" style="7" customWidth="1"/>
    <col min="8948" max="8948" width="6.140625" style="7" customWidth="1"/>
    <col min="8949" max="8951" width="6.28515625" style="7" customWidth="1"/>
    <col min="8952" max="8952" width="6" style="7" customWidth="1"/>
    <col min="8953" max="8954" width="6.42578125" style="7" customWidth="1"/>
    <col min="8955" max="8955" width="7.7109375" style="7" customWidth="1"/>
    <col min="8956" max="8956" width="0" style="7" hidden="1" customWidth="1"/>
    <col min="8957" max="8960" width="9" style="7" bestFit="1" customWidth="1"/>
    <col min="8961" max="9179" width="9.140625" style="7"/>
    <col min="9180" max="9180" width="2.28515625" style="7" customWidth="1"/>
    <col min="9181" max="9181" width="15" style="7" customWidth="1"/>
    <col min="9182" max="9182" width="5.85546875" style="7" customWidth="1"/>
    <col min="9183" max="9183" width="4" style="7" customWidth="1"/>
    <col min="9184" max="9184" width="6" style="7" customWidth="1"/>
    <col min="9185" max="9189" width="6.140625" style="7" customWidth="1"/>
    <col min="9190" max="9190" width="6.28515625" style="7" customWidth="1"/>
    <col min="9191" max="9191" width="6" style="7" customWidth="1"/>
    <col min="9192" max="9194" width="6.140625" style="7" customWidth="1"/>
    <col min="9195" max="9196" width="6" style="7" customWidth="1"/>
    <col min="9197" max="9198" width="6.28515625" style="7" customWidth="1"/>
    <col min="9199" max="9199" width="6.5703125" style="7" customWidth="1"/>
    <col min="9200" max="9200" width="6" style="7" customWidth="1"/>
    <col min="9201" max="9202" width="6.140625" style="7" customWidth="1"/>
    <col min="9203" max="9203" width="6.42578125" style="7" customWidth="1"/>
    <col min="9204" max="9204" width="6.140625" style="7" customWidth="1"/>
    <col min="9205" max="9207" width="6.28515625" style="7" customWidth="1"/>
    <col min="9208" max="9208" width="6" style="7" customWidth="1"/>
    <col min="9209" max="9210" width="6.42578125" style="7" customWidth="1"/>
    <col min="9211" max="9211" width="7.7109375" style="7" customWidth="1"/>
    <col min="9212" max="9212" width="0" style="7" hidden="1" customWidth="1"/>
    <col min="9213" max="9216" width="9" style="7" bestFit="1" customWidth="1"/>
    <col min="9217" max="9435" width="9.140625" style="7"/>
    <col min="9436" max="9436" width="2.28515625" style="7" customWidth="1"/>
    <col min="9437" max="9437" width="15" style="7" customWidth="1"/>
    <col min="9438" max="9438" width="5.85546875" style="7" customWidth="1"/>
    <col min="9439" max="9439" width="4" style="7" customWidth="1"/>
    <col min="9440" max="9440" width="6" style="7" customWidth="1"/>
    <col min="9441" max="9445" width="6.140625" style="7" customWidth="1"/>
    <col min="9446" max="9446" width="6.28515625" style="7" customWidth="1"/>
    <col min="9447" max="9447" width="6" style="7" customWidth="1"/>
    <col min="9448" max="9450" width="6.140625" style="7" customWidth="1"/>
    <col min="9451" max="9452" width="6" style="7" customWidth="1"/>
    <col min="9453" max="9454" width="6.28515625" style="7" customWidth="1"/>
    <col min="9455" max="9455" width="6.5703125" style="7" customWidth="1"/>
    <col min="9456" max="9456" width="6" style="7" customWidth="1"/>
    <col min="9457" max="9458" width="6.140625" style="7" customWidth="1"/>
    <col min="9459" max="9459" width="6.42578125" style="7" customWidth="1"/>
    <col min="9460" max="9460" width="6.140625" style="7" customWidth="1"/>
    <col min="9461" max="9463" width="6.28515625" style="7" customWidth="1"/>
    <col min="9464" max="9464" width="6" style="7" customWidth="1"/>
    <col min="9465" max="9466" width="6.42578125" style="7" customWidth="1"/>
    <col min="9467" max="9467" width="7.7109375" style="7" customWidth="1"/>
    <col min="9468" max="9468" width="0" style="7" hidden="1" customWidth="1"/>
    <col min="9469" max="9472" width="9" style="7" bestFit="1" customWidth="1"/>
    <col min="9473" max="9691" width="9.140625" style="7"/>
    <col min="9692" max="9692" width="2.28515625" style="7" customWidth="1"/>
    <col min="9693" max="9693" width="15" style="7" customWidth="1"/>
    <col min="9694" max="9694" width="5.85546875" style="7" customWidth="1"/>
    <col min="9695" max="9695" width="4" style="7" customWidth="1"/>
    <col min="9696" max="9696" width="6" style="7" customWidth="1"/>
    <col min="9697" max="9701" width="6.140625" style="7" customWidth="1"/>
    <col min="9702" max="9702" width="6.28515625" style="7" customWidth="1"/>
    <col min="9703" max="9703" width="6" style="7" customWidth="1"/>
    <col min="9704" max="9706" width="6.140625" style="7" customWidth="1"/>
    <col min="9707" max="9708" width="6" style="7" customWidth="1"/>
    <col min="9709" max="9710" width="6.28515625" style="7" customWidth="1"/>
    <col min="9711" max="9711" width="6.5703125" style="7" customWidth="1"/>
    <col min="9712" max="9712" width="6" style="7" customWidth="1"/>
    <col min="9713" max="9714" width="6.140625" style="7" customWidth="1"/>
    <col min="9715" max="9715" width="6.42578125" style="7" customWidth="1"/>
    <col min="9716" max="9716" width="6.140625" style="7" customWidth="1"/>
    <col min="9717" max="9719" width="6.28515625" style="7" customWidth="1"/>
    <col min="9720" max="9720" width="6" style="7" customWidth="1"/>
    <col min="9721" max="9722" width="6.42578125" style="7" customWidth="1"/>
    <col min="9723" max="9723" width="7.7109375" style="7" customWidth="1"/>
    <col min="9724" max="9724" width="0" style="7" hidden="1" customWidth="1"/>
    <col min="9725" max="9728" width="9" style="7" bestFit="1" customWidth="1"/>
    <col min="9729" max="9947" width="9.140625" style="7"/>
    <col min="9948" max="9948" width="2.28515625" style="7" customWidth="1"/>
    <col min="9949" max="9949" width="15" style="7" customWidth="1"/>
    <col min="9950" max="9950" width="5.85546875" style="7" customWidth="1"/>
    <col min="9951" max="9951" width="4" style="7" customWidth="1"/>
    <col min="9952" max="9952" width="6" style="7" customWidth="1"/>
    <col min="9953" max="9957" width="6.140625" style="7" customWidth="1"/>
    <col min="9958" max="9958" width="6.28515625" style="7" customWidth="1"/>
    <col min="9959" max="9959" width="6" style="7" customWidth="1"/>
    <col min="9960" max="9962" width="6.140625" style="7" customWidth="1"/>
    <col min="9963" max="9964" width="6" style="7" customWidth="1"/>
    <col min="9965" max="9966" width="6.28515625" style="7" customWidth="1"/>
    <col min="9967" max="9967" width="6.5703125" style="7" customWidth="1"/>
    <col min="9968" max="9968" width="6" style="7" customWidth="1"/>
    <col min="9969" max="9970" width="6.140625" style="7" customWidth="1"/>
    <col min="9971" max="9971" width="6.42578125" style="7" customWidth="1"/>
    <col min="9972" max="9972" width="6.140625" style="7" customWidth="1"/>
    <col min="9973" max="9975" width="6.28515625" style="7" customWidth="1"/>
    <col min="9976" max="9976" width="6" style="7" customWidth="1"/>
    <col min="9977" max="9978" width="6.42578125" style="7" customWidth="1"/>
    <col min="9979" max="9979" width="7.7109375" style="7" customWidth="1"/>
    <col min="9980" max="9980" width="0" style="7" hidden="1" customWidth="1"/>
    <col min="9981" max="9984" width="9" style="7" bestFit="1" customWidth="1"/>
    <col min="9985" max="10203" width="9.140625" style="7"/>
    <col min="10204" max="10204" width="2.28515625" style="7" customWidth="1"/>
    <col min="10205" max="10205" width="15" style="7" customWidth="1"/>
    <col min="10206" max="10206" width="5.85546875" style="7" customWidth="1"/>
    <col min="10207" max="10207" width="4" style="7" customWidth="1"/>
    <col min="10208" max="10208" width="6" style="7" customWidth="1"/>
    <col min="10209" max="10213" width="6.140625" style="7" customWidth="1"/>
    <col min="10214" max="10214" width="6.28515625" style="7" customWidth="1"/>
    <col min="10215" max="10215" width="6" style="7" customWidth="1"/>
    <col min="10216" max="10218" width="6.140625" style="7" customWidth="1"/>
    <col min="10219" max="10220" width="6" style="7" customWidth="1"/>
    <col min="10221" max="10222" width="6.28515625" style="7" customWidth="1"/>
    <col min="10223" max="10223" width="6.5703125" style="7" customWidth="1"/>
    <col min="10224" max="10224" width="6" style="7" customWidth="1"/>
    <col min="10225" max="10226" width="6.140625" style="7" customWidth="1"/>
    <col min="10227" max="10227" width="6.42578125" style="7" customWidth="1"/>
    <col min="10228" max="10228" width="6.140625" style="7" customWidth="1"/>
    <col min="10229" max="10231" width="6.28515625" style="7" customWidth="1"/>
    <col min="10232" max="10232" width="6" style="7" customWidth="1"/>
    <col min="10233" max="10234" width="6.42578125" style="7" customWidth="1"/>
    <col min="10235" max="10235" width="7.7109375" style="7" customWidth="1"/>
    <col min="10236" max="10236" width="0" style="7" hidden="1" customWidth="1"/>
    <col min="10237" max="10240" width="9" style="7" bestFit="1" customWidth="1"/>
    <col min="10241" max="10459" width="9.140625" style="7"/>
    <col min="10460" max="10460" width="2.28515625" style="7" customWidth="1"/>
    <col min="10461" max="10461" width="15" style="7" customWidth="1"/>
    <col min="10462" max="10462" width="5.85546875" style="7" customWidth="1"/>
    <col min="10463" max="10463" width="4" style="7" customWidth="1"/>
    <col min="10464" max="10464" width="6" style="7" customWidth="1"/>
    <col min="10465" max="10469" width="6.140625" style="7" customWidth="1"/>
    <col min="10470" max="10470" width="6.28515625" style="7" customWidth="1"/>
    <col min="10471" max="10471" width="6" style="7" customWidth="1"/>
    <col min="10472" max="10474" width="6.140625" style="7" customWidth="1"/>
    <col min="10475" max="10476" width="6" style="7" customWidth="1"/>
    <col min="10477" max="10478" width="6.28515625" style="7" customWidth="1"/>
    <col min="10479" max="10479" width="6.5703125" style="7" customWidth="1"/>
    <col min="10480" max="10480" width="6" style="7" customWidth="1"/>
    <col min="10481" max="10482" width="6.140625" style="7" customWidth="1"/>
    <col min="10483" max="10483" width="6.42578125" style="7" customWidth="1"/>
    <col min="10484" max="10484" width="6.140625" style="7" customWidth="1"/>
    <col min="10485" max="10487" width="6.28515625" style="7" customWidth="1"/>
    <col min="10488" max="10488" width="6" style="7" customWidth="1"/>
    <col min="10489" max="10490" width="6.42578125" style="7" customWidth="1"/>
    <col min="10491" max="10491" width="7.7109375" style="7" customWidth="1"/>
    <col min="10492" max="10492" width="0" style="7" hidden="1" customWidth="1"/>
    <col min="10493" max="10496" width="9" style="7" bestFit="1" customWidth="1"/>
    <col min="10497" max="10715" width="9.140625" style="7"/>
    <col min="10716" max="10716" width="2.28515625" style="7" customWidth="1"/>
    <col min="10717" max="10717" width="15" style="7" customWidth="1"/>
    <col min="10718" max="10718" width="5.85546875" style="7" customWidth="1"/>
    <col min="10719" max="10719" width="4" style="7" customWidth="1"/>
    <col min="10720" max="10720" width="6" style="7" customWidth="1"/>
    <col min="10721" max="10725" width="6.140625" style="7" customWidth="1"/>
    <col min="10726" max="10726" width="6.28515625" style="7" customWidth="1"/>
    <col min="10727" max="10727" width="6" style="7" customWidth="1"/>
    <col min="10728" max="10730" width="6.140625" style="7" customWidth="1"/>
    <col min="10731" max="10732" width="6" style="7" customWidth="1"/>
    <col min="10733" max="10734" width="6.28515625" style="7" customWidth="1"/>
    <col min="10735" max="10735" width="6.5703125" style="7" customWidth="1"/>
    <col min="10736" max="10736" width="6" style="7" customWidth="1"/>
    <col min="10737" max="10738" width="6.140625" style="7" customWidth="1"/>
    <col min="10739" max="10739" width="6.42578125" style="7" customWidth="1"/>
    <col min="10740" max="10740" width="6.140625" style="7" customWidth="1"/>
    <col min="10741" max="10743" width="6.28515625" style="7" customWidth="1"/>
    <col min="10744" max="10744" width="6" style="7" customWidth="1"/>
    <col min="10745" max="10746" width="6.42578125" style="7" customWidth="1"/>
    <col min="10747" max="10747" width="7.7109375" style="7" customWidth="1"/>
    <col min="10748" max="10748" width="0" style="7" hidden="1" customWidth="1"/>
    <col min="10749" max="10752" width="9" style="7" bestFit="1" customWidth="1"/>
    <col min="10753" max="10971" width="9.140625" style="7"/>
    <col min="10972" max="10972" width="2.28515625" style="7" customWidth="1"/>
    <col min="10973" max="10973" width="15" style="7" customWidth="1"/>
    <col min="10974" max="10974" width="5.85546875" style="7" customWidth="1"/>
    <col min="10975" max="10975" width="4" style="7" customWidth="1"/>
    <col min="10976" max="10976" width="6" style="7" customWidth="1"/>
    <col min="10977" max="10981" width="6.140625" style="7" customWidth="1"/>
    <col min="10982" max="10982" width="6.28515625" style="7" customWidth="1"/>
    <col min="10983" max="10983" width="6" style="7" customWidth="1"/>
    <col min="10984" max="10986" width="6.140625" style="7" customWidth="1"/>
    <col min="10987" max="10988" width="6" style="7" customWidth="1"/>
    <col min="10989" max="10990" width="6.28515625" style="7" customWidth="1"/>
    <col min="10991" max="10991" width="6.5703125" style="7" customWidth="1"/>
    <col min="10992" max="10992" width="6" style="7" customWidth="1"/>
    <col min="10993" max="10994" width="6.140625" style="7" customWidth="1"/>
    <col min="10995" max="10995" width="6.42578125" style="7" customWidth="1"/>
    <col min="10996" max="10996" width="6.140625" style="7" customWidth="1"/>
    <col min="10997" max="10999" width="6.28515625" style="7" customWidth="1"/>
    <col min="11000" max="11000" width="6" style="7" customWidth="1"/>
    <col min="11001" max="11002" width="6.42578125" style="7" customWidth="1"/>
    <col min="11003" max="11003" width="7.7109375" style="7" customWidth="1"/>
    <col min="11004" max="11004" width="0" style="7" hidden="1" customWidth="1"/>
    <col min="11005" max="11008" width="9" style="7" bestFit="1" customWidth="1"/>
    <col min="11009" max="11227" width="9.140625" style="7"/>
    <col min="11228" max="11228" width="2.28515625" style="7" customWidth="1"/>
    <col min="11229" max="11229" width="15" style="7" customWidth="1"/>
    <col min="11230" max="11230" width="5.85546875" style="7" customWidth="1"/>
    <col min="11231" max="11231" width="4" style="7" customWidth="1"/>
    <col min="11232" max="11232" width="6" style="7" customWidth="1"/>
    <col min="11233" max="11237" width="6.140625" style="7" customWidth="1"/>
    <col min="11238" max="11238" width="6.28515625" style="7" customWidth="1"/>
    <col min="11239" max="11239" width="6" style="7" customWidth="1"/>
    <col min="11240" max="11242" width="6.140625" style="7" customWidth="1"/>
    <col min="11243" max="11244" width="6" style="7" customWidth="1"/>
    <col min="11245" max="11246" width="6.28515625" style="7" customWidth="1"/>
    <col min="11247" max="11247" width="6.5703125" style="7" customWidth="1"/>
    <col min="11248" max="11248" width="6" style="7" customWidth="1"/>
    <col min="11249" max="11250" width="6.140625" style="7" customWidth="1"/>
    <col min="11251" max="11251" width="6.42578125" style="7" customWidth="1"/>
    <col min="11252" max="11252" width="6.140625" style="7" customWidth="1"/>
    <col min="11253" max="11255" width="6.28515625" style="7" customWidth="1"/>
    <col min="11256" max="11256" width="6" style="7" customWidth="1"/>
    <col min="11257" max="11258" width="6.42578125" style="7" customWidth="1"/>
    <col min="11259" max="11259" width="7.7109375" style="7" customWidth="1"/>
    <col min="11260" max="11260" width="0" style="7" hidden="1" customWidth="1"/>
    <col min="11261" max="11264" width="9" style="7" bestFit="1" customWidth="1"/>
    <col min="11265" max="11483" width="9.140625" style="7"/>
    <col min="11484" max="11484" width="2.28515625" style="7" customWidth="1"/>
    <col min="11485" max="11485" width="15" style="7" customWidth="1"/>
    <col min="11486" max="11486" width="5.85546875" style="7" customWidth="1"/>
    <col min="11487" max="11487" width="4" style="7" customWidth="1"/>
    <col min="11488" max="11488" width="6" style="7" customWidth="1"/>
    <col min="11489" max="11493" width="6.140625" style="7" customWidth="1"/>
    <col min="11494" max="11494" width="6.28515625" style="7" customWidth="1"/>
    <col min="11495" max="11495" width="6" style="7" customWidth="1"/>
    <col min="11496" max="11498" width="6.140625" style="7" customWidth="1"/>
    <col min="11499" max="11500" width="6" style="7" customWidth="1"/>
    <col min="11501" max="11502" width="6.28515625" style="7" customWidth="1"/>
    <col min="11503" max="11503" width="6.5703125" style="7" customWidth="1"/>
    <col min="11504" max="11504" width="6" style="7" customWidth="1"/>
    <col min="11505" max="11506" width="6.140625" style="7" customWidth="1"/>
    <col min="11507" max="11507" width="6.42578125" style="7" customWidth="1"/>
    <col min="11508" max="11508" width="6.140625" style="7" customWidth="1"/>
    <col min="11509" max="11511" width="6.28515625" style="7" customWidth="1"/>
    <col min="11512" max="11512" width="6" style="7" customWidth="1"/>
    <col min="11513" max="11514" width="6.42578125" style="7" customWidth="1"/>
    <col min="11515" max="11515" width="7.7109375" style="7" customWidth="1"/>
    <col min="11516" max="11516" width="0" style="7" hidden="1" customWidth="1"/>
    <col min="11517" max="11520" width="9" style="7" bestFit="1" customWidth="1"/>
    <col min="11521" max="11739" width="9.140625" style="7"/>
    <col min="11740" max="11740" width="2.28515625" style="7" customWidth="1"/>
    <col min="11741" max="11741" width="15" style="7" customWidth="1"/>
    <col min="11742" max="11742" width="5.85546875" style="7" customWidth="1"/>
    <col min="11743" max="11743" width="4" style="7" customWidth="1"/>
    <col min="11744" max="11744" width="6" style="7" customWidth="1"/>
    <col min="11745" max="11749" width="6.140625" style="7" customWidth="1"/>
    <col min="11750" max="11750" width="6.28515625" style="7" customWidth="1"/>
    <col min="11751" max="11751" width="6" style="7" customWidth="1"/>
    <col min="11752" max="11754" width="6.140625" style="7" customWidth="1"/>
    <col min="11755" max="11756" width="6" style="7" customWidth="1"/>
    <col min="11757" max="11758" width="6.28515625" style="7" customWidth="1"/>
    <col min="11759" max="11759" width="6.5703125" style="7" customWidth="1"/>
    <col min="11760" max="11760" width="6" style="7" customWidth="1"/>
    <col min="11761" max="11762" width="6.140625" style="7" customWidth="1"/>
    <col min="11763" max="11763" width="6.42578125" style="7" customWidth="1"/>
    <col min="11764" max="11764" width="6.140625" style="7" customWidth="1"/>
    <col min="11765" max="11767" width="6.28515625" style="7" customWidth="1"/>
    <col min="11768" max="11768" width="6" style="7" customWidth="1"/>
    <col min="11769" max="11770" width="6.42578125" style="7" customWidth="1"/>
    <col min="11771" max="11771" width="7.7109375" style="7" customWidth="1"/>
    <col min="11772" max="11772" width="0" style="7" hidden="1" customWidth="1"/>
    <col min="11773" max="11776" width="9" style="7" bestFit="1" customWidth="1"/>
    <col min="11777" max="11995" width="9.140625" style="7"/>
    <col min="11996" max="11996" width="2.28515625" style="7" customWidth="1"/>
    <col min="11997" max="11997" width="15" style="7" customWidth="1"/>
    <col min="11998" max="11998" width="5.85546875" style="7" customWidth="1"/>
    <col min="11999" max="11999" width="4" style="7" customWidth="1"/>
    <col min="12000" max="12000" width="6" style="7" customWidth="1"/>
    <col min="12001" max="12005" width="6.140625" style="7" customWidth="1"/>
    <col min="12006" max="12006" width="6.28515625" style="7" customWidth="1"/>
    <col min="12007" max="12007" width="6" style="7" customWidth="1"/>
    <col min="12008" max="12010" width="6.140625" style="7" customWidth="1"/>
    <col min="12011" max="12012" width="6" style="7" customWidth="1"/>
    <col min="12013" max="12014" width="6.28515625" style="7" customWidth="1"/>
    <col min="12015" max="12015" width="6.5703125" style="7" customWidth="1"/>
    <col min="12016" max="12016" width="6" style="7" customWidth="1"/>
    <col min="12017" max="12018" width="6.140625" style="7" customWidth="1"/>
    <col min="12019" max="12019" width="6.42578125" style="7" customWidth="1"/>
    <col min="12020" max="12020" width="6.140625" style="7" customWidth="1"/>
    <col min="12021" max="12023" width="6.28515625" style="7" customWidth="1"/>
    <col min="12024" max="12024" width="6" style="7" customWidth="1"/>
    <col min="12025" max="12026" width="6.42578125" style="7" customWidth="1"/>
    <col min="12027" max="12027" width="7.7109375" style="7" customWidth="1"/>
    <col min="12028" max="12028" width="0" style="7" hidden="1" customWidth="1"/>
    <col min="12029" max="12032" width="9" style="7" bestFit="1" customWidth="1"/>
    <col min="12033" max="12251" width="9.140625" style="7"/>
    <col min="12252" max="12252" width="2.28515625" style="7" customWidth="1"/>
    <col min="12253" max="12253" width="15" style="7" customWidth="1"/>
    <col min="12254" max="12254" width="5.85546875" style="7" customWidth="1"/>
    <col min="12255" max="12255" width="4" style="7" customWidth="1"/>
    <col min="12256" max="12256" width="6" style="7" customWidth="1"/>
    <col min="12257" max="12261" width="6.140625" style="7" customWidth="1"/>
    <col min="12262" max="12262" width="6.28515625" style="7" customWidth="1"/>
    <col min="12263" max="12263" width="6" style="7" customWidth="1"/>
    <col min="12264" max="12266" width="6.140625" style="7" customWidth="1"/>
    <col min="12267" max="12268" width="6" style="7" customWidth="1"/>
    <col min="12269" max="12270" width="6.28515625" style="7" customWidth="1"/>
    <col min="12271" max="12271" width="6.5703125" style="7" customWidth="1"/>
    <col min="12272" max="12272" width="6" style="7" customWidth="1"/>
    <col min="12273" max="12274" width="6.140625" style="7" customWidth="1"/>
    <col min="12275" max="12275" width="6.42578125" style="7" customWidth="1"/>
    <col min="12276" max="12276" width="6.140625" style="7" customWidth="1"/>
    <col min="12277" max="12279" width="6.28515625" style="7" customWidth="1"/>
    <col min="12280" max="12280" width="6" style="7" customWidth="1"/>
    <col min="12281" max="12282" width="6.42578125" style="7" customWidth="1"/>
    <col min="12283" max="12283" width="7.7109375" style="7" customWidth="1"/>
    <col min="12284" max="12284" width="0" style="7" hidden="1" customWidth="1"/>
    <col min="12285" max="12288" width="9" style="7" bestFit="1" customWidth="1"/>
    <col min="12289" max="12507" width="9.140625" style="7"/>
    <col min="12508" max="12508" width="2.28515625" style="7" customWidth="1"/>
    <col min="12509" max="12509" width="15" style="7" customWidth="1"/>
    <col min="12510" max="12510" width="5.85546875" style="7" customWidth="1"/>
    <col min="12511" max="12511" width="4" style="7" customWidth="1"/>
    <col min="12512" max="12512" width="6" style="7" customWidth="1"/>
    <col min="12513" max="12517" width="6.140625" style="7" customWidth="1"/>
    <col min="12518" max="12518" width="6.28515625" style="7" customWidth="1"/>
    <col min="12519" max="12519" width="6" style="7" customWidth="1"/>
    <col min="12520" max="12522" width="6.140625" style="7" customWidth="1"/>
    <col min="12523" max="12524" width="6" style="7" customWidth="1"/>
    <col min="12525" max="12526" width="6.28515625" style="7" customWidth="1"/>
    <col min="12527" max="12527" width="6.5703125" style="7" customWidth="1"/>
    <col min="12528" max="12528" width="6" style="7" customWidth="1"/>
    <col min="12529" max="12530" width="6.140625" style="7" customWidth="1"/>
    <col min="12531" max="12531" width="6.42578125" style="7" customWidth="1"/>
    <col min="12532" max="12532" width="6.140625" style="7" customWidth="1"/>
    <col min="12533" max="12535" width="6.28515625" style="7" customWidth="1"/>
    <col min="12536" max="12536" width="6" style="7" customWidth="1"/>
    <col min="12537" max="12538" width="6.42578125" style="7" customWidth="1"/>
    <col min="12539" max="12539" width="7.7109375" style="7" customWidth="1"/>
    <col min="12540" max="12540" width="0" style="7" hidden="1" customWidth="1"/>
    <col min="12541" max="12544" width="9" style="7" bestFit="1" customWidth="1"/>
    <col min="12545" max="12763" width="9.140625" style="7"/>
    <col min="12764" max="12764" width="2.28515625" style="7" customWidth="1"/>
    <col min="12765" max="12765" width="15" style="7" customWidth="1"/>
    <col min="12766" max="12766" width="5.85546875" style="7" customWidth="1"/>
    <col min="12767" max="12767" width="4" style="7" customWidth="1"/>
    <col min="12768" max="12768" width="6" style="7" customWidth="1"/>
    <col min="12769" max="12773" width="6.140625" style="7" customWidth="1"/>
    <col min="12774" max="12774" width="6.28515625" style="7" customWidth="1"/>
    <col min="12775" max="12775" width="6" style="7" customWidth="1"/>
    <col min="12776" max="12778" width="6.140625" style="7" customWidth="1"/>
    <col min="12779" max="12780" width="6" style="7" customWidth="1"/>
    <col min="12781" max="12782" width="6.28515625" style="7" customWidth="1"/>
    <col min="12783" max="12783" width="6.5703125" style="7" customWidth="1"/>
    <col min="12784" max="12784" width="6" style="7" customWidth="1"/>
    <col min="12785" max="12786" width="6.140625" style="7" customWidth="1"/>
    <col min="12787" max="12787" width="6.42578125" style="7" customWidth="1"/>
    <col min="12788" max="12788" width="6.140625" style="7" customWidth="1"/>
    <col min="12789" max="12791" width="6.28515625" style="7" customWidth="1"/>
    <col min="12792" max="12792" width="6" style="7" customWidth="1"/>
    <col min="12793" max="12794" width="6.42578125" style="7" customWidth="1"/>
    <col min="12795" max="12795" width="7.7109375" style="7" customWidth="1"/>
    <col min="12796" max="12796" width="0" style="7" hidden="1" customWidth="1"/>
    <col min="12797" max="12800" width="9" style="7" bestFit="1" customWidth="1"/>
    <col min="12801" max="13019" width="9.140625" style="7"/>
    <col min="13020" max="13020" width="2.28515625" style="7" customWidth="1"/>
    <col min="13021" max="13021" width="15" style="7" customWidth="1"/>
    <col min="13022" max="13022" width="5.85546875" style="7" customWidth="1"/>
    <col min="13023" max="13023" width="4" style="7" customWidth="1"/>
    <col min="13024" max="13024" width="6" style="7" customWidth="1"/>
    <col min="13025" max="13029" width="6.140625" style="7" customWidth="1"/>
    <col min="13030" max="13030" width="6.28515625" style="7" customWidth="1"/>
    <col min="13031" max="13031" width="6" style="7" customWidth="1"/>
    <col min="13032" max="13034" width="6.140625" style="7" customWidth="1"/>
    <col min="13035" max="13036" width="6" style="7" customWidth="1"/>
    <col min="13037" max="13038" width="6.28515625" style="7" customWidth="1"/>
    <col min="13039" max="13039" width="6.5703125" style="7" customWidth="1"/>
    <col min="13040" max="13040" width="6" style="7" customWidth="1"/>
    <col min="13041" max="13042" width="6.140625" style="7" customWidth="1"/>
    <col min="13043" max="13043" width="6.42578125" style="7" customWidth="1"/>
    <col min="13044" max="13044" width="6.140625" style="7" customWidth="1"/>
    <col min="13045" max="13047" width="6.28515625" style="7" customWidth="1"/>
    <col min="13048" max="13048" width="6" style="7" customWidth="1"/>
    <col min="13049" max="13050" width="6.42578125" style="7" customWidth="1"/>
    <col min="13051" max="13051" width="7.7109375" style="7" customWidth="1"/>
    <col min="13052" max="13052" width="0" style="7" hidden="1" customWidth="1"/>
    <col min="13053" max="13056" width="9" style="7" bestFit="1" customWidth="1"/>
    <col min="13057" max="13275" width="9.140625" style="7"/>
    <col min="13276" max="13276" width="2.28515625" style="7" customWidth="1"/>
    <col min="13277" max="13277" width="15" style="7" customWidth="1"/>
    <col min="13278" max="13278" width="5.85546875" style="7" customWidth="1"/>
    <col min="13279" max="13279" width="4" style="7" customWidth="1"/>
    <col min="13280" max="13280" width="6" style="7" customWidth="1"/>
    <col min="13281" max="13285" width="6.140625" style="7" customWidth="1"/>
    <col min="13286" max="13286" width="6.28515625" style="7" customWidth="1"/>
    <col min="13287" max="13287" width="6" style="7" customWidth="1"/>
    <col min="13288" max="13290" width="6.140625" style="7" customWidth="1"/>
    <col min="13291" max="13292" width="6" style="7" customWidth="1"/>
    <col min="13293" max="13294" width="6.28515625" style="7" customWidth="1"/>
    <col min="13295" max="13295" width="6.5703125" style="7" customWidth="1"/>
    <col min="13296" max="13296" width="6" style="7" customWidth="1"/>
    <col min="13297" max="13298" width="6.140625" style="7" customWidth="1"/>
    <col min="13299" max="13299" width="6.42578125" style="7" customWidth="1"/>
    <col min="13300" max="13300" width="6.140625" style="7" customWidth="1"/>
    <col min="13301" max="13303" width="6.28515625" style="7" customWidth="1"/>
    <col min="13304" max="13304" width="6" style="7" customWidth="1"/>
    <col min="13305" max="13306" width="6.42578125" style="7" customWidth="1"/>
    <col min="13307" max="13307" width="7.7109375" style="7" customWidth="1"/>
    <col min="13308" max="13308" width="0" style="7" hidden="1" customWidth="1"/>
    <col min="13309" max="13312" width="9" style="7" bestFit="1" customWidth="1"/>
    <col min="13313" max="13531" width="9.140625" style="7"/>
    <col min="13532" max="13532" width="2.28515625" style="7" customWidth="1"/>
    <col min="13533" max="13533" width="15" style="7" customWidth="1"/>
    <col min="13534" max="13534" width="5.85546875" style="7" customWidth="1"/>
    <col min="13535" max="13535" width="4" style="7" customWidth="1"/>
    <col min="13536" max="13536" width="6" style="7" customWidth="1"/>
    <col min="13537" max="13541" width="6.140625" style="7" customWidth="1"/>
    <col min="13542" max="13542" width="6.28515625" style="7" customWidth="1"/>
    <col min="13543" max="13543" width="6" style="7" customWidth="1"/>
    <col min="13544" max="13546" width="6.140625" style="7" customWidth="1"/>
    <col min="13547" max="13548" width="6" style="7" customWidth="1"/>
    <col min="13549" max="13550" width="6.28515625" style="7" customWidth="1"/>
    <col min="13551" max="13551" width="6.5703125" style="7" customWidth="1"/>
    <col min="13552" max="13552" width="6" style="7" customWidth="1"/>
    <col min="13553" max="13554" width="6.140625" style="7" customWidth="1"/>
    <col min="13555" max="13555" width="6.42578125" style="7" customWidth="1"/>
    <col min="13556" max="13556" width="6.140625" style="7" customWidth="1"/>
    <col min="13557" max="13559" width="6.28515625" style="7" customWidth="1"/>
    <col min="13560" max="13560" width="6" style="7" customWidth="1"/>
    <col min="13561" max="13562" width="6.42578125" style="7" customWidth="1"/>
    <col min="13563" max="13563" width="7.7109375" style="7" customWidth="1"/>
    <col min="13564" max="13564" width="0" style="7" hidden="1" customWidth="1"/>
    <col min="13565" max="13568" width="9" style="7" bestFit="1" customWidth="1"/>
    <col min="13569" max="13787" width="9.140625" style="7"/>
    <col min="13788" max="13788" width="2.28515625" style="7" customWidth="1"/>
    <col min="13789" max="13789" width="15" style="7" customWidth="1"/>
    <col min="13790" max="13790" width="5.85546875" style="7" customWidth="1"/>
    <col min="13791" max="13791" width="4" style="7" customWidth="1"/>
    <col min="13792" max="13792" width="6" style="7" customWidth="1"/>
    <col min="13793" max="13797" width="6.140625" style="7" customWidth="1"/>
    <col min="13798" max="13798" width="6.28515625" style="7" customWidth="1"/>
    <col min="13799" max="13799" width="6" style="7" customWidth="1"/>
    <col min="13800" max="13802" width="6.140625" style="7" customWidth="1"/>
    <col min="13803" max="13804" width="6" style="7" customWidth="1"/>
    <col min="13805" max="13806" width="6.28515625" style="7" customWidth="1"/>
    <col min="13807" max="13807" width="6.5703125" style="7" customWidth="1"/>
    <col min="13808" max="13808" width="6" style="7" customWidth="1"/>
    <col min="13809" max="13810" width="6.140625" style="7" customWidth="1"/>
    <col min="13811" max="13811" width="6.42578125" style="7" customWidth="1"/>
    <col min="13812" max="13812" width="6.140625" style="7" customWidth="1"/>
    <col min="13813" max="13815" width="6.28515625" style="7" customWidth="1"/>
    <col min="13816" max="13816" width="6" style="7" customWidth="1"/>
    <col min="13817" max="13818" width="6.42578125" style="7" customWidth="1"/>
    <col min="13819" max="13819" width="7.7109375" style="7" customWidth="1"/>
    <col min="13820" max="13820" width="0" style="7" hidden="1" customWidth="1"/>
    <col min="13821" max="13824" width="9" style="7" bestFit="1" customWidth="1"/>
    <col min="13825" max="14043" width="9.140625" style="7"/>
    <col min="14044" max="14044" width="2.28515625" style="7" customWidth="1"/>
    <col min="14045" max="14045" width="15" style="7" customWidth="1"/>
    <col min="14046" max="14046" width="5.85546875" style="7" customWidth="1"/>
    <col min="14047" max="14047" width="4" style="7" customWidth="1"/>
    <col min="14048" max="14048" width="6" style="7" customWidth="1"/>
    <col min="14049" max="14053" width="6.140625" style="7" customWidth="1"/>
    <col min="14054" max="14054" width="6.28515625" style="7" customWidth="1"/>
    <col min="14055" max="14055" width="6" style="7" customWidth="1"/>
    <col min="14056" max="14058" width="6.140625" style="7" customWidth="1"/>
    <col min="14059" max="14060" width="6" style="7" customWidth="1"/>
    <col min="14061" max="14062" width="6.28515625" style="7" customWidth="1"/>
    <col min="14063" max="14063" width="6.5703125" style="7" customWidth="1"/>
    <col min="14064" max="14064" width="6" style="7" customWidth="1"/>
    <col min="14065" max="14066" width="6.140625" style="7" customWidth="1"/>
    <col min="14067" max="14067" width="6.42578125" style="7" customWidth="1"/>
    <col min="14068" max="14068" width="6.140625" style="7" customWidth="1"/>
    <col min="14069" max="14071" width="6.28515625" style="7" customWidth="1"/>
    <col min="14072" max="14072" width="6" style="7" customWidth="1"/>
    <col min="14073" max="14074" width="6.42578125" style="7" customWidth="1"/>
    <col min="14075" max="14075" width="7.7109375" style="7" customWidth="1"/>
    <col min="14076" max="14076" width="0" style="7" hidden="1" customWidth="1"/>
    <col min="14077" max="14080" width="9" style="7" bestFit="1" customWidth="1"/>
    <col min="14081" max="14299" width="9.140625" style="7"/>
    <col min="14300" max="14300" width="2.28515625" style="7" customWidth="1"/>
    <col min="14301" max="14301" width="15" style="7" customWidth="1"/>
    <col min="14302" max="14302" width="5.85546875" style="7" customWidth="1"/>
    <col min="14303" max="14303" width="4" style="7" customWidth="1"/>
    <col min="14304" max="14304" width="6" style="7" customWidth="1"/>
    <col min="14305" max="14309" width="6.140625" style="7" customWidth="1"/>
    <col min="14310" max="14310" width="6.28515625" style="7" customWidth="1"/>
    <col min="14311" max="14311" width="6" style="7" customWidth="1"/>
    <col min="14312" max="14314" width="6.140625" style="7" customWidth="1"/>
    <col min="14315" max="14316" width="6" style="7" customWidth="1"/>
    <col min="14317" max="14318" width="6.28515625" style="7" customWidth="1"/>
    <col min="14319" max="14319" width="6.5703125" style="7" customWidth="1"/>
    <col min="14320" max="14320" width="6" style="7" customWidth="1"/>
    <col min="14321" max="14322" width="6.140625" style="7" customWidth="1"/>
    <col min="14323" max="14323" width="6.42578125" style="7" customWidth="1"/>
    <col min="14324" max="14324" width="6.140625" style="7" customWidth="1"/>
    <col min="14325" max="14327" width="6.28515625" style="7" customWidth="1"/>
    <col min="14328" max="14328" width="6" style="7" customWidth="1"/>
    <col min="14329" max="14330" width="6.42578125" style="7" customWidth="1"/>
    <col min="14331" max="14331" width="7.7109375" style="7" customWidth="1"/>
    <col min="14332" max="14332" width="0" style="7" hidden="1" customWidth="1"/>
    <col min="14333" max="14336" width="9" style="7" bestFit="1" customWidth="1"/>
    <col min="14337" max="14555" width="9.140625" style="7"/>
    <col min="14556" max="14556" width="2.28515625" style="7" customWidth="1"/>
    <col min="14557" max="14557" width="15" style="7" customWidth="1"/>
    <col min="14558" max="14558" width="5.85546875" style="7" customWidth="1"/>
    <col min="14559" max="14559" width="4" style="7" customWidth="1"/>
    <col min="14560" max="14560" width="6" style="7" customWidth="1"/>
    <col min="14561" max="14565" width="6.140625" style="7" customWidth="1"/>
    <col min="14566" max="14566" width="6.28515625" style="7" customWidth="1"/>
    <col min="14567" max="14567" width="6" style="7" customWidth="1"/>
    <col min="14568" max="14570" width="6.140625" style="7" customWidth="1"/>
    <col min="14571" max="14572" width="6" style="7" customWidth="1"/>
    <col min="14573" max="14574" width="6.28515625" style="7" customWidth="1"/>
    <col min="14575" max="14575" width="6.5703125" style="7" customWidth="1"/>
    <col min="14576" max="14576" width="6" style="7" customWidth="1"/>
    <col min="14577" max="14578" width="6.140625" style="7" customWidth="1"/>
    <col min="14579" max="14579" width="6.42578125" style="7" customWidth="1"/>
    <col min="14580" max="14580" width="6.140625" style="7" customWidth="1"/>
    <col min="14581" max="14583" width="6.28515625" style="7" customWidth="1"/>
    <col min="14584" max="14584" width="6" style="7" customWidth="1"/>
    <col min="14585" max="14586" width="6.42578125" style="7" customWidth="1"/>
    <col min="14587" max="14587" width="7.7109375" style="7" customWidth="1"/>
    <col min="14588" max="14588" width="0" style="7" hidden="1" customWidth="1"/>
    <col min="14589" max="14592" width="9" style="7" bestFit="1" customWidth="1"/>
    <col min="14593" max="14811" width="9.140625" style="7"/>
    <col min="14812" max="14812" width="2.28515625" style="7" customWidth="1"/>
    <col min="14813" max="14813" width="15" style="7" customWidth="1"/>
    <col min="14814" max="14814" width="5.85546875" style="7" customWidth="1"/>
    <col min="14815" max="14815" width="4" style="7" customWidth="1"/>
    <col min="14816" max="14816" width="6" style="7" customWidth="1"/>
    <col min="14817" max="14821" width="6.140625" style="7" customWidth="1"/>
    <col min="14822" max="14822" width="6.28515625" style="7" customWidth="1"/>
    <col min="14823" max="14823" width="6" style="7" customWidth="1"/>
    <col min="14824" max="14826" width="6.140625" style="7" customWidth="1"/>
    <col min="14827" max="14828" width="6" style="7" customWidth="1"/>
    <col min="14829" max="14830" width="6.28515625" style="7" customWidth="1"/>
    <col min="14831" max="14831" width="6.5703125" style="7" customWidth="1"/>
    <col min="14832" max="14832" width="6" style="7" customWidth="1"/>
    <col min="14833" max="14834" width="6.140625" style="7" customWidth="1"/>
    <col min="14835" max="14835" width="6.42578125" style="7" customWidth="1"/>
    <col min="14836" max="14836" width="6.140625" style="7" customWidth="1"/>
    <col min="14837" max="14839" width="6.28515625" style="7" customWidth="1"/>
    <col min="14840" max="14840" width="6" style="7" customWidth="1"/>
    <col min="14841" max="14842" width="6.42578125" style="7" customWidth="1"/>
    <col min="14843" max="14843" width="7.7109375" style="7" customWidth="1"/>
    <col min="14844" max="14844" width="0" style="7" hidden="1" customWidth="1"/>
    <col min="14845" max="14848" width="9" style="7" bestFit="1" customWidth="1"/>
    <col min="14849" max="15067" width="9.140625" style="7"/>
    <col min="15068" max="15068" width="2.28515625" style="7" customWidth="1"/>
    <col min="15069" max="15069" width="15" style="7" customWidth="1"/>
    <col min="15070" max="15070" width="5.85546875" style="7" customWidth="1"/>
    <col min="15071" max="15071" width="4" style="7" customWidth="1"/>
    <col min="15072" max="15072" width="6" style="7" customWidth="1"/>
    <col min="15073" max="15077" width="6.140625" style="7" customWidth="1"/>
    <col min="15078" max="15078" width="6.28515625" style="7" customWidth="1"/>
    <col min="15079" max="15079" width="6" style="7" customWidth="1"/>
    <col min="15080" max="15082" width="6.140625" style="7" customWidth="1"/>
    <col min="15083" max="15084" width="6" style="7" customWidth="1"/>
    <col min="15085" max="15086" width="6.28515625" style="7" customWidth="1"/>
    <col min="15087" max="15087" width="6.5703125" style="7" customWidth="1"/>
    <col min="15088" max="15088" width="6" style="7" customWidth="1"/>
    <col min="15089" max="15090" width="6.140625" style="7" customWidth="1"/>
    <col min="15091" max="15091" width="6.42578125" style="7" customWidth="1"/>
    <col min="15092" max="15092" width="6.140625" style="7" customWidth="1"/>
    <col min="15093" max="15095" width="6.28515625" style="7" customWidth="1"/>
    <col min="15096" max="15096" width="6" style="7" customWidth="1"/>
    <col min="15097" max="15098" width="6.42578125" style="7" customWidth="1"/>
    <col min="15099" max="15099" width="7.7109375" style="7" customWidth="1"/>
    <col min="15100" max="15100" width="0" style="7" hidden="1" customWidth="1"/>
    <col min="15101" max="15104" width="9" style="7" bestFit="1" customWidth="1"/>
    <col min="15105" max="15323" width="9.140625" style="7"/>
    <col min="15324" max="15324" width="2.28515625" style="7" customWidth="1"/>
    <col min="15325" max="15325" width="15" style="7" customWidth="1"/>
    <col min="15326" max="15326" width="5.85546875" style="7" customWidth="1"/>
    <col min="15327" max="15327" width="4" style="7" customWidth="1"/>
    <col min="15328" max="15328" width="6" style="7" customWidth="1"/>
    <col min="15329" max="15333" width="6.140625" style="7" customWidth="1"/>
    <col min="15334" max="15334" width="6.28515625" style="7" customWidth="1"/>
    <col min="15335" max="15335" width="6" style="7" customWidth="1"/>
    <col min="15336" max="15338" width="6.140625" style="7" customWidth="1"/>
    <col min="15339" max="15340" width="6" style="7" customWidth="1"/>
    <col min="15341" max="15342" width="6.28515625" style="7" customWidth="1"/>
    <col min="15343" max="15343" width="6.5703125" style="7" customWidth="1"/>
    <col min="15344" max="15344" width="6" style="7" customWidth="1"/>
    <col min="15345" max="15346" width="6.140625" style="7" customWidth="1"/>
    <col min="15347" max="15347" width="6.42578125" style="7" customWidth="1"/>
    <col min="15348" max="15348" width="6.140625" style="7" customWidth="1"/>
    <col min="15349" max="15351" width="6.28515625" style="7" customWidth="1"/>
    <col min="15352" max="15352" width="6" style="7" customWidth="1"/>
    <col min="15353" max="15354" width="6.42578125" style="7" customWidth="1"/>
    <col min="15355" max="15355" width="7.7109375" style="7" customWidth="1"/>
    <col min="15356" max="15356" width="0" style="7" hidden="1" customWidth="1"/>
    <col min="15357" max="15360" width="9" style="7" bestFit="1" customWidth="1"/>
    <col min="15361" max="15579" width="9.140625" style="7"/>
    <col min="15580" max="15580" width="2.28515625" style="7" customWidth="1"/>
    <col min="15581" max="15581" width="15" style="7" customWidth="1"/>
    <col min="15582" max="15582" width="5.85546875" style="7" customWidth="1"/>
    <col min="15583" max="15583" width="4" style="7" customWidth="1"/>
    <col min="15584" max="15584" width="6" style="7" customWidth="1"/>
    <col min="15585" max="15589" width="6.140625" style="7" customWidth="1"/>
    <col min="15590" max="15590" width="6.28515625" style="7" customWidth="1"/>
    <col min="15591" max="15591" width="6" style="7" customWidth="1"/>
    <col min="15592" max="15594" width="6.140625" style="7" customWidth="1"/>
    <col min="15595" max="15596" width="6" style="7" customWidth="1"/>
    <col min="15597" max="15598" width="6.28515625" style="7" customWidth="1"/>
    <col min="15599" max="15599" width="6.5703125" style="7" customWidth="1"/>
    <col min="15600" max="15600" width="6" style="7" customWidth="1"/>
    <col min="15601" max="15602" width="6.140625" style="7" customWidth="1"/>
    <col min="15603" max="15603" width="6.42578125" style="7" customWidth="1"/>
    <col min="15604" max="15604" width="6.140625" style="7" customWidth="1"/>
    <col min="15605" max="15607" width="6.28515625" style="7" customWidth="1"/>
    <col min="15608" max="15608" width="6" style="7" customWidth="1"/>
    <col min="15609" max="15610" width="6.42578125" style="7" customWidth="1"/>
    <col min="15611" max="15611" width="7.7109375" style="7" customWidth="1"/>
    <col min="15612" max="15612" width="0" style="7" hidden="1" customWidth="1"/>
    <col min="15613" max="15616" width="9" style="7" bestFit="1" customWidth="1"/>
    <col min="15617" max="15835" width="9.140625" style="7"/>
    <col min="15836" max="15836" width="2.28515625" style="7" customWidth="1"/>
    <col min="15837" max="15837" width="15" style="7" customWidth="1"/>
    <col min="15838" max="15838" width="5.85546875" style="7" customWidth="1"/>
    <col min="15839" max="15839" width="4" style="7" customWidth="1"/>
    <col min="15840" max="15840" width="6" style="7" customWidth="1"/>
    <col min="15841" max="15845" width="6.140625" style="7" customWidth="1"/>
    <col min="15846" max="15846" width="6.28515625" style="7" customWidth="1"/>
    <col min="15847" max="15847" width="6" style="7" customWidth="1"/>
    <col min="15848" max="15850" width="6.140625" style="7" customWidth="1"/>
    <col min="15851" max="15852" width="6" style="7" customWidth="1"/>
    <col min="15853" max="15854" width="6.28515625" style="7" customWidth="1"/>
    <col min="15855" max="15855" width="6.5703125" style="7" customWidth="1"/>
    <col min="15856" max="15856" width="6" style="7" customWidth="1"/>
    <col min="15857" max="15858" width="6.140625" style="7" customWidth="1"/>
    <col min="15859" max="15859" width="6.42578125" style="7" customWidth="1"/>
    <col min="15860" max="15860" width="6.140625" style="7" customWidth="1"/>
    <col min="15861" max="15863" width="6.28515625" style="7" customWidth="1"/>
    <col min="15864" max="15864" width="6" style="7" customWidth="1"/>
    <col min="15865" max="15866" width="6.42578125" style="7" customWidth="1"/>
    <col min="15867" max="15867" width="7.7109375" style="7" customWidth="1"/>
    <col min="15868" max="15868" width="0" style="7" hidden="1" customWidth="1"/>
    <col min="15869" max="15872" width="9" style="7" bestFit="1" customWidth="1"/>
    <col min="15873" max="16091" width="9.140625" style="7"/>
    <col min="16092" max="16092" width="2.28515625" style="7" customWidth="1"/>
    <col min="16093" max="16093" width="15" style="7" customWidth="1"/>
    <col min="16094" max="16094" width="5.85546875" style="7" customWidth="1"/>
    <col min="16095" max="16095" width="4" style="7" customWidth="1"/>
    <col min="16096" max="16096" width="6" style="7" customWidth="1"/>
    <col min="16097" max="16101" width="6.140625" style="7" customWidth="1"/>
    <col min="16102" max="16102" width="6.28515625" style="7" customWidth="1"/>
    <col min="16103" max="16103" width="6" style="7" customWidth="1"/>
    <col min="16104" max="16106" width="6.140625" style="7" customWidth="1"/>
    <col min="16107" max="16108" width="6" style="7" customWidth="1"/>
    <col min="16109" max="16110" width="6.28515625" style="7" customWidth="1"/>
    <col min="16111" max="16111" width="6.5703125" style="7" customWidth="1"/>
    <col min="16112" max="16112" width="6" style="7" customWidth="1"/>
    <col min="16113" max="16114" width="6.140625" style="7" customWidth="1"/>
    <col min="16115" max="16115" width="6.42578125" style="7" customWidth="1"/>
    <col min="16116" max="16116" width="6.140625" style="7" customWidth="1"/>
    <col min="16117" max="16119" width="6.28515625" style="7" customWidth="1"/>
    <col min="16120" max="16120" width="6" style="7" customWidth="1"/>
    <col min="16121" max="16122" width="6.42578125" style="7" customWidth="1"/>
    <col min="16123" max="16123" width="7.7109375" style="7" customWidth="1"/>
    <col min="16124" max="16124" width="0" style="7" hidden="1" customWidth="1"/>
    <col min="16125" max="16128" width="9" style="7" bestFit="1" customWidth="1"/>
    <col min="16129" max="16384" width="9.140625" style="7"/>
  </cols>
  <sheetData>
    <row r="1" spans="1:18" ht="42" customHeight="1" x14ac:dyDescent="0.2"/>
    <row r="2" spans="1:18" s="1" customFormat="1" ht="6.75" customHeight="1" x14ac:dyDescent="0.2"/>
    <row r="3" spans="1:18" s="2" customFormat="1" ht="15" customHeight="1" x14ac:dyDescent="0.2">
      <c r="A3" s="15" t="s">
        <v>2</v>
      </c>
      <c r="B3" s="16"/>
      <c r="C3" s="17"/>
      <c r="D3" s="40" t="s">
        <v>10</v>
      </c>
      <c r="E3" s="41"/>
      <c r="F3" s="41"/>
      <c r="G3" s="41"/>
      <c r="H3" s="41"/>
      <c r="I3" s="40" t="s">
        <v>11</v>
      </c>
      <c r="J3" s="41"/>
      <c r="K3" s="41"/>
      <c r="L3" s="41"/>
      <c r="M3" s="41"/>
      <c r="N3" s="40" t="s">
        <v>12</v>
      </c>
      <c r="O3" s="41"/>
      <c r="P3" s="41"/>
      <c r="Q3" s="41"/>
      <c r="R3" s="42"/>
    </row>
    <row r="4" spans="1:18" s="1" customFormat="1" ht="15.75" customHeight="1" x14ac:dyDescent="0.2">
      <c r="A4" s="15" t="s">
        <v>3</v>
      </c>
      <c r="B4" s="16"/>
      <c r="C4" s="17"/>
      <c r="D4" s="24">
        <v>1600</v>
      </c>
      <c r="E4" s="24">
        <v>1800</v>
      </c>
      <c r="F4" s="24">
        <v>2000</v>
      </c>
      <c r="G4" s="24">
        <v>2200</v>
      </c>
      <c r="H4" s="24">
        <v>2400</v>
      </c>
      <c r="I4" s="24">
        <v>1600</v>
      </c>
      <c r="J4" s="24">
        <v>1800</v>
      </c>
      <c r="K4" s="24">
        <v>2000</v>
      </c>
      <c r="L4" s="24">
        <v>2200</v>
      </c>
      <c r="M4" s="24">
        <v>2400</v>
      </c>
      <c r="N4" s="24">
        <v>1600</v>
      </c>
      <c r="O4" s="24">
        <v>1800</v>
      </c>
      <c r="P4" s="24">
        <v>2000</v>
      </c>
      <c r="Q4" s="24">
        <v>2200</v>
      </c>
      <c r="R4" s="24">
        <v>2400</v>
      </c>
    </row>
    <row r="5" spans="1:18" s="1" customFormat="1" hidden="1" x14ac:dyDescent="0.2">
      <c r="A5" s="18" t="s">
        <v>4</v>
      </c>
      <c r="B5" s="19"/>
      <c r="C5" s="20"/>
      <c r="D5" s="13">
        <v>2195</v>
      </c>
      <c r="E5" s="13">
        <v>2525</v>
      </c>
      <c r="F5" s="13">
        <v>2730</v>
      </c>
      <c r="G5" s="13">
        <v>2867</v>
      </c>
      <c r="H5" s="13">
        <v>3108</v>
      </c>
      <c r="I5" s="13">
        <v>2328</v>
      </c>
      <c r="J5" s="13">
        <v>2548</v>
      </c>
      <c r="K5" s="13">
        <v>2767</v>
      </c>
      <c r="L5" s="13">
        <v>2991</v>
      </c>
      <c r="M5" s="13">
        <v>3218</v>
      </c>
      <c r="N5" s="13">
        <v>3085</v>
      </c>
      <c r="O5" s="13">
        <v>3395</v>
      </c>
      <c r="P5" s="13">
        <v>3688</v>
      </c>
      <c r="Q5" s="13">
        <v>3970</v>
      </c>
      <c r="R5" s="13">
        <v>4245</v>
      </c>
    </row>
    <row r="6" spans="1:18" s="1" customFormat="1" hidden="1" x14ac:dyDescent="0.2">
      <c r="A6" s="21" t="s">
        <v>5</v>
      </c>
      <c r="B6" s="22"/>
      <c r="C6" s="23"/>
      <c r="D6" s="14">
        <v>1.2879</v>
      </c>
      <c r="E6" s="14">
        <v>1.2903</v>
      </c>
      <c r="F6" s="14">
        <v>1.2922</v>
      </c>
      <c r="G6" s="14">
        <v>1.2998000000000001</v>
      </c>
      <c r="H6" s="14">
        <v>1.2926</v>
      </c>
      <c r="I6" s="14">
        <v>1.3337000000000001</v>
      </c>
      <c r="J6" s="14">
        <v>1.3302</v>
      </c>
      <c r="K6" s="14">
        <v>1.3268</v>
      </c>
      <c r="L6" s="14">
        <v>1.3283</v>
      </c>
      <c r="M6" s="14">
        <v>1.3297000000000001</v>
      </c>
      <c r="N6" s="14">
        <v>1.3204</v>
      </c>
      <c r="O6" s="14">
        <v>1.333</v>
      </c>
      <c r="P6" s="14">
        <v>1.3456999999999999</v>
      </c>
      <c r="Q6" s="14">
        <v>1.3429</v>
      </c>
      <c r="R6" s="14">
        <v>1.3402000000000001</v>
      </c>
    </row>
    <row r="7" spans="1:18" s="1" customFormat="1" ht="15.75" customHeight="1" x14ac:dyDescent="0.2">
      <c r="A7" s="3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1" customFormat="1" ht="29.25" customHeight="1" x14ac:dyDescent="0.2">
      <c r="A8" s="43" t="s">
        <v>9</v>
      </c>
      <c r="B8" s="44"/>
      <c r="C8" s="45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1" customFormat="1" ht="15" customHeight="1" x14ac:dyDescent="0.2">
      <c r="A9" s="25" t="s">
        <v>6</v>
      </c>
      <c r="B9" s="28">
        <v>75</v>
      </c>
      <c r="C9" s="20" t="s">
        <v>0</v>
      </c>
    </row>
    <row r="10" spans="1:18" s="1" customFormat="1" ht="15" customHeight="1" x14ac:dyDescent="0.2">
      <c r="A10" s="25" t="s">
        <v>7</v>
      </c>
      <c r="B10" s="28">
        <v>65</v>
      </c>
      <c r="C10" s="20" t="s">
        <v>0</v>
      </c>
    </row>
    <row r="11" spans="1:18" s="1" customFormat="1" ht="15" customHeight="1" x14ac:dyDescent="0.2">
      <c r="A11" s="25" t="s">
        <v>8</v>
      </c>
      <c r="B11" s="29">
        <v>20</v>
      </c>
      <c r="C11" s="20" t="s">
        <v>0</v>
      </c>
    </row>
    <row r="12" spans="1:18" s="1" customFormat="1" ht="15.75" customHeight="1" x14ac:dyDescent="0.2">
      <c r="A12" s="26" t="s">
        <v>1</v>
      </c>
      <c r="B12" s="30">
        <f>(B9-B10)/LN((B9-B11)/(B10-B11))</f>
        <v>49.83288654563971</v>
      </c>
      <c r="C12" s="23" t="s">
        <v>0</v>
      </c>
    </row>
    <row r="13" spans="1:18" s="1" customFormat="1" ht="15" customHeight="1" x14ac:dyDescent="0.2"/>
    <row r="14" spans="1:18" s="2" customFormat="1" ht="16.5" customHeight="1" x14ac:dyDescent="0.2">
      <c r="B14" s="46" t="s">
        <v>2</v>
      </c>
      <c r="C14" s="40"/>
      <c r="D14" s="40" t="s">
        <v>10</v>
      </c>
      <c r="E14" s="41"/>
      <c r="F14" s="41"/>
      <c r="G14" s="41"/>
      <c r="H14" s="41"/>
      <c r="I14" s="40" t="s">
        <v>11</v>
      </c>
      <c r="J14" s="41"/>
      <c r="K14" s="41"/>
      <c r="L14" s="41"/>
      <c r="M14" s="41"/>
      <c r="N14" s="40" t="s">
        <v>12</v>
      </c>
      <c r="O14" s="41"/>
      <c r="P14" s="41"/>
      <c r="Q14" s="41"/>
      <c r="R14" s="42"/>
    </row>
    <row r="15" spans="1:18" s="1" customFormat="1" ht="16.5" customHeight="1" x14ac:dyDescent="0.2">
      <c r="B15" s="39" t="s">
        <v>13</v>
      </c>
      <c r="C15" s="37"/>
      <c r="D15" s="24">
        <v>1600</v>
      </c>
      <c r="E15" s="24">
        <v>1800</v>
      </c>
      <c r="F15" s="24">
        <v>2000</v>
      </c>
      <c r="G15" s="24">
        <v>2200</v>
      </c>
      <c r="H15" s="24">
        <v>2400</v>
      </c>
      <c r="I15" s="24">
        <v>1600</v>
      </c>
      <c r="J15" s="24">
        <v>1800</v>
      </c>
      <c r="K15" s="24">
        <v>2000</v>
      </c>
      <c r="L15" s="24">
        <v>2200</v>
      </c>
      <c r="M15" s="24">
        <v>2400</v>
      </c>
      <c r="N15" s="24">
        <v>1600</v>
      </c>
      <c r="O15" s="24">
        <v>1800</v>
      </c>
      <c r="P15" s="24">
        <v>2000</v>
      </c>
      <c r="Q15" s="24">
        <v>2200</v>
      </c>
      <c r="R15" s="24">
        <v>2400</v>
      </c>
    </row>
    <row r="16" spans="1:18" s="1" customFormat="1" ht="12" customHeight="1" x14ac:dyDescent="0.2">
      <c r="B16" s="35">
        <v>300</v>
      </c>
      <c r="C16" s="36"/>
      <c r="D16" s="31">
        <f>$B16/1000*658/0.3*($B$12/49.83289)^D$6</f>
        <v>657.99994125653075</v>
      </c>
      <c r="E16" s="31">
        <f>$B16/1000*747/0.3*($B$12/49.83289)^E$6</f>
        <v>746.99993318671068</v>
      </c>
      <c r="F16" s="31">
        <f>$B16/1000*819/0.3*($B$12/49.83289)^F$6</f>
        <v>818.99992663900844</v>
      </c>
      <c r="G16" s="31">
        <f>$B16/1000*860/0.3*($B$12/49.83289)^G$6</f>
        <v>859.999922513412</v>
      </c>
      <c r="H16" s="31">
        <f>$B16/1000*932/0.3*($B$12/49.83289)^H$6</f>
        <v>931.99991649132005</v>
      </c>
      <c r="I16" s="31">
        <f>$B16/1000*698/0.3*($B$12/49.83289)^I$6</f>
        <v>697.99993546948554</v>
      </c>
      <c r="J16" s="31">
        <f>$B16/1000*764/0.3*($B$12/49.83289)^J$6</f>
        <v>763.99992955310506</v>
      </c>
      <c r="K16" s="31">
        <f>$B16/1000*830/0.3*($B$12/49.83289)^K$6</f>
        <v>829.99992366299648</v>
      </c>
      <c r="L16" s="31">
        <f>$B16/1000*897/0.3*($B$12/49.83289)^L$6</f>
        <v>896.99991740758401</v>
      </c>
      <c r="M16" s="31">
        <f>$B16/1000*965/0.3*($B$12/49.83289)^M$6</f>
        <v>964.99991105274796</v>
      </c>
      <c r="N16" s="31">
        <f>$B16/1000*925/0.3*($B$12/49.83289)^N$6</f>
        <v>924.99991533599632</v>
      </c>
      <c r="O16" s="31">
        <f>$B16/1000*1018/0.3*($B$12/49.83289)^O$6</f>
        <v>1017.9999059346922</v>
      </c>
      <c r="P16" s="31">
        <f>$B16/1000*1106/0.3*($B$12/49.83289)^P$6</f>
        <v>1105.9998968296431</v>
      </c>
      <c r="Q16" s="31">
        <f>$B16/1000*1191/0.3*($B$12/49.83289)^Q$6</f>
        <v>1190.9998891318021</v>
      </c>
      <c r="R16" s="31">
        <f>$B16/1000*1273/0.3*($B$12/49.83289)^R$6</f>
        <v>1272.999881736815</v>
      </c>
    </row>
    <row r="17" spans="1:18" s="1" customFormat="1" ht="12" customHeight="1" x14ac:dyDescent="0.2">
      <c r="B17" s="37">
        <v>400</v>
      </c>
      <c r="C17" s="38"/>
      <c r="D17" s="32">
        <f>$B17/1000*868/0.4*($B$12/49.83289)^1.2879</f>
        <v>867.99992250861521</v>
      </c>
      <c r="E17" s="32">
        <f>$B17/1000*986/0.4*($B$12/49.83289)^1.2903</f>
        <v>985.99991181003577</v>
      </c>
      <c r="F17" s="32">
        <f>$B17/1000*1081/0.4*($B$12/49.83289)^1.2922</f>
        <v>1080.999903170657</v>
      </c>
      <c r="G17" s="32">
        <f>$B17/1000*1135/0.4*($B$12/49.83289)^1.2998</f>
        <v>1134.9998977357241</v>
      </c>
      <c r="H17" s="32">
        <f>$B17/1000*1230/0.4*($B$12/49.83289)^1.2926</f>
        <v>1229.9998897900471</v>
      </c>
      <c r="I17" s="32">
        <f>$B17/1000*1018/0.4*($B$12/49.83289)^1.3262</f>
        <v>1017.9999064145453</v>
      </c>
      <c r="J17" s="32">
        <f>$B17/1000*1117/0.4*($B$12/49.83289)^1.3351</f>
        <v>1116.9998966242858</v>
      </c>
      <c r="K17" s="32">
        <f>$B17/1000*1209/0.4*($B$12/49.83289)^1.3379</f>
        <v>1208.9998878752447</v>
      </c>
      <c r="L17" s="32">
        <f>$B17/1000*1294/0.4*($B$12/49.83289)^1.3392</f>
        <v>1293.9998798755894</v>
      </c>
      <c r="M17" s="32">
        <f>$B17/1000*1392/0.4*($B$12/49.83289)^1.3333</f>
        <v>1391.9998713473703</v>
      </c>
      <c r="N17" s="32">
        <f>$B17/1000*1324/0.4*($B$12/49.83289)^1.3005</f>
        <v>1323.9998806424499</v>
      </c>
      <c r="O17" s="32">
        <f>$B17/1000*1453/0.4*($B$12/49.83289)^1.3122</f>
        <v>1452.9998678347745</v>
      </c>
      <c r="P17" s="32">
        <f>$B17/1000*1576/0.4*($B$12/49.83289)^1.3138</f>
        <v>1575.9998564718708</v>
      </c>
      <c r="Q17" s="32">
        <f>$B17/1000*1691/0.4*($B$12/49.83289)^1.315</f>
        <v>1690.9998458580271</v>
      </c>
      <c r="R17" s="32">
        <f>$B17/1000*1807/0.4*($B$12/49.83289)^1.3516</f>
        <v>1806.9998306996372</v>
      </c>
    </row>
    <row r="18" spans="1:18" s="1" customFormat="1" ht="12" customHeight="1" x14ac:dyDescent="0.2">
      <c r="B18" s="35">
        <v>500</v>
      </c>
      <c r="C18" s="36"/>
      <c r="D18" s="31">
        <f>$B18/1000*1078/0.5*($B$12/49.83289)^1.2879</f>
        <v>1077.9999037606995</v>
      </c>
      <c r="E18" s="31">
        <f>$B18/1000*1225/0.5*($B$12/49.83289)^1.29203</f>
        <v>1224.999890286457</v>
      </c>
      <c r="F18" s="31">
        <f>$B18/1000*1343/0.5*($B$12/49.83289)^1.2922</f>
        <v>1342.9998797023056</v>
      </c>
      <c r="G18" s="31">
        <f>$B18/1000*1409/0.5*($B$12/49.83289)^1.2998</f>
        <v>1408.9998730481366</v>
      </c>
      <c r="H18" s="31">
        <f>$B18/1000*1528/0.5*($B$12/49.83289)^1.2926</f>
        <v>1527.9998630887737</v>
      </c>
      <c r="I18" s="31">
        <f>$B18/1000*1254/0.5*($B$12/49.83289)^1.3215</f>
        <v>1253.9998851274511</v>
      </c>
      <c r="J18" s="31">
        <f>$B18/1000*1376/0.5*($B$12/49.83289)^1.34</f>
        <v>1375.9998721870716</v>
      </c>
      <c r="K18" s="31">
        <f>$B18/1000*1489/0.5*($B$12/49.83289)^1.3422</f>
        <v>1488.9998614637316</v>
      </c>
      <c r="L18" s="31">
        <f>$B18/1000*1593/0.5*($B$12/49.83289)^1.3356</f>
        <v>1592.9998525163967</v>
      </c>
      <c r="M18" s="31">
        <f>$B18/1000*1713/0.5*($B$12/49.83289)^1.3369</f>
        <v>1712.9998412521545</v>
      </c>
      <c r="N18" s="31">
        <f>$B18/1000*1638/0.5*($B$12/49.83289)^1.302</f>
        <v>1637.9998521652826</v>
      </c>
      <c r="O18" s="31">
        <f>$B18/1000*1798/0.5*($B$12/49.83289)^1.315</f>
        <v>1797.9998361045134</v>
      </c>
      <c r="P18" s="31">
        <f>$B18/1000*1950/0.5*($B$12/49.83289)^1.3192</f>
        <v>1949.9998216813335</v>
      </c>
      <c r="Q18" s="31">
        <f>$B18/1000*2092/0.5*($B$12/49.83289)^1.3188</f>
        <v>2091.9998087540826</v>
      </c>
      <c r="R18" s="31">
        <f>$B18/1000*2236/0.5*($B$12/49.83289)^1.363</f>
        <v>2235.99978873906</v>
      </c>
    </row>
    <row r="19" spans="1:18" s="1" customFormat="1" ht="12" customHeight="1" x14ac:dyDescent="0.2">
      <c r="B19" s="37">
        <v>600</v>
      </c>
      <c r="C19" s="38"/>
      <c r="D19" s="32">
        <f>$B19/1000*1289/0.6*($B$12/49.83289)^1.2879</f>
        <v>1288.9998849235078</v>
      </c>
      <c r="E19" s="32">
        <f>$B19/1000*1464/0.6*($B$12/49.83289)^1.2903</f>
        <v>1463.9998690566861</v>
      </c>
      <c r="F19" s="32">
        <f>$B19/1000*1604/0.6*($B$12/49.83289)^1.2922</f>
        <v>1603.9998563235283</v>
      </c>
      <c r="G19" s="32">
        <f>$B19/1000*1684/0.6*($B$12/49.83289)^1.2998</f>
        <v>1683.9998482704486</v>
      </c>
      <c r="H19" s="32">
        <f>$B19/1000*1826/0.6*($B$12/49.83289)^1.2926</f>
        <v>1825.9998363875006</v>
      </c>
      <c r="I19" s="32">
        <f>$B19/1000*1487/0.6*($B$12/49.83289)^1.3168</f>
        <v>1486.9998642679714</v>
      </c>
      <c r="J19" s="32">
        <f>$B19/1000*1632/0.6*($B$12/49.83289)^1.345</f>
        <v>1631.9998478422799</v>
      </c>
      <c r="K19" s="32">
        <f>$B19/1000*1766/0.6*($B$12/49.83289)^1.3465</f>
        <v>1765.9998351653121</v>
      </c>
      <c r="L19" s="32">
        <f>$B19/1000*1890/0.6*($B$12/49.83289)^1.3321</f>
        <v>1889.999825477998</v>
      </c>
      <c r="M19" s="32">
        <f>$B19/1000*2033/0.6*($B$12/49.83289)^1.3404</f>
        <v>2032.9998111037435</v>
      </c>
      <c r="N19" s="32">
        <f>$B19/1000*1950/0.6*($B$12/49.83289)^1.3035</f>
        <v>1949.9998238035312</v>
      </c>
      <c r="O19" s="32">
        <f>$B19/1000*2140/0.6*($B$12/49.83289)^1.3179</f>
        <v>2139.9998044995396</v>
      </c>
      <c r="P19" s="32">
        <f>$B19/1000*2321/0.6*($B$12/49.83289)^1.3247</f>
        <v>2320.9997868701739</v>
      </c>
      <c r="Q19" s="32">
        <f>$B19/1000*2490/0.6*($B$12/49.83289)^1.3226</f>
        <v>2489.9997717139258</v>
      </c>
      <c r="R19" s="32">
        <f>$B19/1000*2661/0.6*($B$12/49.83289)^1.3744</f>
        <v>2660.9997464815483</v>
      </c>
    </row>
    <row r="20" spans="1:18" s="1" customFormat="1" ht="12" customHeight="1" x14ac:dyDescent="0.2">
      <c r="B20" s="35">
        <v>700</v>
      </c>
      <c r="C20" s="36"/>
      <c r="D20" s="31">
        <f>$B20/1000*1499/0.7*($B$12/49.83289)^1.2879</f>
        <v>1498.9998661755922</v>
      </c>
      <c r="E20" s="31">
        <f>$B20/1000*1703/0.7*($B$12/49.83289)^1.2903</f>
        <v>1702.999847680011</v>
      </c>
      <c r="F20" s="31">
        <f>$B20/1000*1866/0.7*($B$12/49.83289)^1.2922</f>
        <v>1865.9998328551767</v>
      </c>
      <c r="G20" s="31">
        <f>$B20/1000*1959/0.7*($B$12/49.83289)^1.2998</f>
        <v>1958.9998234927607</v>
      </c>
      <c r="H20" s="31">
        <f>$B20/1000*2124/0.7*($B$12/49.83289)^1.2926</f>
        <v>2123.9998096862273</v>
      </c>
      <c r="I20" s="31">
        <f>$B20/1000*1718/0.7*($B$12/49.83289)^1.3121</f>
        <v>1717.9998437422205</v>
      </c>
      <c r="J20" s="31">
        <f>$B20/1000*1885/0.7*($B$12/49.83289)^1.3499</f>
        <v>1884.9998236138404</v>
      </c>
      <c r="K20" s="31">
        <f>$B20/1000*2040/0.7*($B$12/49.83289)^1.3508</f>
        <v>2039.9998089826693</v>
      </c>
      <c r="L20" s="31">
        <f>$B20/1000*2186/0.7*($B$12/49.83289)^1.3286</f>
        <v>2185.9997986758108</v>
      </c>
      <c r="M20" s="31">
        <f>$B20/1000*2351/0.7*($B$12/49.83289)^1.3404</f>
        <v>2350.999781556764</v>
      </c>
      <c r="N20" s="31">
        <f>$B20/1000*2259/0.7*($B$12/49.83289)^1.305</f>
        <v>2258.9997956482803</v>
      </c>
      <c r="O20" s="31">
        <f>$B20/1000*2480/0.7*($B$12/49.83289)^1.3207</f>
        <v>2479.9997729573679</v>
      </c>
      <c r="P20" s="31">
        <f>$B20/1000*2689/0.7*($B$12/49.83289)^1.3301</f>
        <v>2688.9997520713878</v>
      </c>
      <c r="Q20" s="31">
        <f>$B20/1000*2886/0.7*($B$12/49.83289)^1.3264</f>
        <v>2885.9997346479827</v>
      </c>
      <c r="R20" s="31">
        <f>$B20/1000*3084/0.7*($B$12/49.83289)^1.3857</f>
        <v>3083.9997037658386</v>
      </c>
    </row>
    <row r="21" spans="1:18" s="1" customFormat="1" ht="12" customHeight="1" x14ac:dyDescent="0.2">
      <c r="B21" s="37">
        <v>800</v>
      </c>
      <c r="C21" s="38"/>
      <c r="D21" s="32">
        <f>$B21/1000*1709/0.8*($B$12/49.83289)^1.2879</f>
        <v>1708.9998474276765</v>
      </c>
      <c r="E21" s="32">
        <f>$B21/1000*1941/0.8*($B$12/49.83289)^1.2903</f>
        <v>1940.9998263927787</v>
      </c>
      <c r="F21" s="32">
        <f>$B21/1000*2128/0.8*($B$12/49.83289)^1.2922</f>
        <v>2127.9998093868253</v>
      </c>
      <c r="G21" s="32">
        <f>$B21/1000*2233/0.8*($B$12/49.83289)^1.2998</f>
        <v>2232.9997988051732</v>
      </c>
      <c r="H21" s="32">
        <f>$B21/1000*2422/0.8*($B$12/49.83289)^1.2926</f>
        <v>2421.9997829849544</v>
      </c>
      <c r="I21" s="32">
        <f>$B21/1000*1867/0.8*($B$12/49.83289)^1.3382</f>
        <v>1866.9998268123591</v>
      </c>
      <c r="J21" s="32">
        <f>$B21/1000*2043/0.8*($B$12/49.83289)^1.3452</f>
        <v>2042.9998094948246</v>
      </c>
      <c r="K21" s="32">
        <f>$B21/1000*2221/0.8*($B$12/49.83289)^1.3521</f>
        <v>2220.9997918344184</v>
      </c>
      <c r="L21" s="32">
        <f>$B21/1000*2399/0.8*($B$12/49.83289)^1.3498</f>
        <v>2398.9997755336603</v>
      </c>
      <c r="M21" s="32">
        <f>$B21/1000*2580/0.8*($B$12/49.83289)^1.3475</f>
        <v>2579.9997590094385</v>
      </c>
      <c r="N21" s="32">
        <f>$B21/1000*2528/0.8*($B$12/49.83289)^1.3702</f>
        <v>2527.9997598887076</v>
      </c>
      <c r="O21" s="32">
        <f>$B21/1000*2781/0.8*($B$12/49.83289)^1.3643</f>
        <v>2780.9997369959592</v>
      </c>
      <c r="P21" s="32">
        <f>$B21/1000*3023/0.8*($B$12/49.83289)^1.3583</f>
        <v>3022.9997153669015</v>
      </c>
      <c r="Q21" s="32">
        <f>$B21/1000*3255/0.8*($B$12/49.83289)^1.3777</f>
        <v>3254.9996891454675</v>
      </c>
      <c r="R21" s="32">
        <f>$B21/1000*3478/0.8*($B$12/49.83289)^1.3971</f>
        <v>3477.9996631716617</v>
      </c>
    </row>
    <row r="22" spans="1:18" s="1" customFormat="1" ht="12" hidden="1" customHeight="1" x14ac:dyDescent="0.2">
      <c r="B22" s="35">
        <v>1500</v>
      </c>
      <c r="C22" s="36"/>
      <c r="D22" s="27">
        <f t="shared" ref="D22:R22" si="0">$B22/1000*D$5*($B$12/49.83289)^D$6</f>
        <v>3292.4997060594642</v>
      </c>
      <c r="E22" s="27">
        <f t="shared" si="0"/>
        <v>3787.4996612378404</v>
      </c>
      <c r="F22" s="27">
        <f t="shared" si="0"/>
        <v>4094.9996331950424</v>
      </c>
      <c r="G22" s="27">
        <f t="shared" si="0"/>
        <v>4300.4996125220096</v>
      </c>
      <c r="H22" s="27">
        <f t="shared" si="0"/>
        <v>4661.9995822773972</v>
      </c>
      <c r="I22" s="27">
        <f t="shared" si="0"/>
        <v>3491.9996771625265</v>
      </c>
      <c r="J22" s="27">
        <f t="shared" si="0"/>
        <v>3821.9996475811095</v>
      </c>
      <c r="K22" s="27">
        <f t="shared" si="0"/>
        <v>4150.4996182689956</v>
      </c>
      <c r="L22" s="27"/>
      <c r="M22" s="27">
        <f t="shared" si="0"/>
        <v>4826.9995550793928</v>
      </c>
      <c r="N22" s="27">
        <f t="shared" si="0"/>
        <v>4627.4995764511596</v>
      </c>
      <c r="O22" s="27">
        <f t="shared" si="0"/>
        <v>5092.4995294424562</v>
      </c>
      <c r="P22" s="27">
        <f t="shared" si="0"/>
        <v>5531.9994839616511</v>
      </c>
      <c r="Q22" s="27">
        <f t="shared" si="0"/>
        <v>5954.9994456590102</v>
      </c>
      <c r="R22" s="27">
        <f t="shared" si="0"/>
        <v>6367.499408451823</v>
      </c>
    </row>
    <row r="23" spans="1:18" s="1" customFormat="1" ht="12" hidden="1" customHeight="1" x14ac:dyDescent="0.2">
      <c r="B23" s="33">
        <v>2500</v>
      </c>
      <c r="C23" s="34"/>
      <c r="D23" s="12">
        <f t="shared" ref="D23" si="1">(($B$12/50)^D$6)*(D$5/1000*$B23)</f>
        <v>5463.8903839394907</v>
      </c>
      <c r="E23" s="12"/>
      <c r="F23" s="12"/>
      <c r="G23" s="12"/>
      <c r="H23" s="12"/>
      <c r="I23" s="12">
        <f t="shared" ref="I23" si="2">(($B$12/50)^I$6)*(I$5/1000*$B23)</f>
        <v>5794.0713376248386</v>
      </c>
      <c r="J23" s="12"/>
      <c r="K23" s="12"/>
      <c r="L23" s="12"/>
      <c r="M23" s="12"/>
      <c r="N23" s="12">
        <f t="shared" ref="N23:R23" si="3">(($B$12/50)^N$6)*(N$5/1000*$B23)</f>
        <v>7678.4819565725138</v>
      </c>
      <c r="O23" s="12"/>
      <c r="P23" s="12"/>
      <c r="Q23" s="12"/>
      <c r="R23" s="12">
        <f t="shared" si="3"/>
        <v>10564.99037835005</v>
      </c>
    </row>
    <row r="24" spans="1:18" ht="4.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">
      <c r="A25" s="9"/>
      <c r="B25" s="10"/>
      <c r="C25" s="11"/>
      <c r="D25" s="11"/>
      <c r="E25" s="11"/>
      <c r="F25" s="11"/>
      <c r="G25" s="11"/>
      <c r="H25" s="11"/>
      <c r="I25" s="9"/>
      <c r="J25" s="9"/>
      <c r="K25" s="9"/>
      <c r="L25" s="9"/>
      <c r="M25" s="9"/>
    </row>
    <row r="26" spans="1:18" x14ac:dyDescent="0.2">
      <c r="A26" s="9"/>
      <c r="B26" s="10"/>
      <c r="C26" s="11"/>
      <c r="D26" s="11"/>
      <c r="E26" s="11"/>
      <c r="F26" s="11"/>
      <c r="G26" s="11"/>
      <c r="H26" s="11"/>
      <c r="I26" s="9"/>
      <c r="J26" s="9"/>
      <c r="K26" s="9"/>
      <c r="L26" s="9"/>
      <c r="M26" s="9"/>
    </row>
    <row r="27" spans="1:18" x14ac:dyDescent="0.2">
      <c r="A27" s="9"/>
      <c r="B27" s="10"/>
      <c r="C27" s="11"/>
      <c r="D27" s="11"/>
      <c r="E27" s="11"/>
      <c r="F27" s="11"/>
      <c r="G27" s="11"/>
      <c r="H27" s="11"/>
      <c r="I27" s="9"/>
      <c r="J27" s="9"/>
      <c r="K27" s="9"/>
      <c r="L27" s="9"/>
      <c r="M27" s="9"/>
    </row>
    <row r="29" spans="1:18" x14ac:dyDescent="0.2">
      <c r="B29" s="10"/>
    </row>
    <row r="31" spans="1:18" x14ac:dyDescent="0.2">
      <c r="B31" s="10"/>
    </row>
    <row r="33" spans="2:2" x14ac:dyDescent="0.2">
      <c r="B33" s="10"/>
    </row>
    <row r="35" spans="2:2" x14ac:dyDescent="0.2">
      <c r="B35" s="10"/>
    </row>
  </sheetData>
  <sheetProtection password="A0B0" sheet="1" objects="1" scenarios="1"/>
  <mergeCells count="17">
    <mergeCell ref="B15:C15"/>
    <mergeCell ref="D3:H3"/>
    <mergeCell ref="I3:M3"/>
    <mergeCell ref="N3:R3"/>
    <mergeCell ref="A8:C8"/>
    <mergeCell ref="B14:C14"/>
    <mergeCell ref="D14:H14"/>
    <mergeCell ref="I14:M14"/>
    <mergeCell ref="N14:R14"/>
    <mergeCell ref="B23:C23"/>
    <mergeCell ref="B22:C22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orientation="landscape" r:id="rId1"/>
  <headerFooter>
    <oddHeader>&amp;R&amp;G</oddHeader>
    <oddFooter>&amp;L&amp;"Arial,Normal"&amp;9* För att upprätthålla en ständig produktutveckling förbehåller Curant sig rätten att ändra tekniska 
specifikationer utan föregående meddelande. Curant reserverar sig för eventuella feltryck.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Nordling</dc:creator>
  <cp:lastModifiedBy>Christian Nordling</cp:lastModifiedBy>
  <cp:lastPrinted>2015-05-05T10:33:13Z</cp:lastPrinted>
  <dcterms:created xsi:type="dcterms:W3CDTF">2014-09-23T13:24:37Z</dcterms:created>
  <dcterms:modified xsi:type="dcterms:W3CDTF">2017-03-01T09:06:37Z</dcterms:modified>
</cp:coreProperties>
</file>